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402"/>
  <workbookPr codeName="ThisWorkbook" defaultThemeVersion="124226"/>
  <bookViews>
    <workbookView xWindow="-120" yWindow="-120" windowWidth="20730" windowHeight="11160" tabRatio="748" activeTab="1"/>
  </bookViews>
  <sheets>
    <sheet name="Assumptions" sheetId="69" r:id="rId1"/>
    <sheet name="Summary" sheetId="74" r:id="rId2"/>
    <sheet name="Ideal Summary" sheetId="31" r:id="rId3"/>
    <sheet name="Ideal Case" sheetId="7" r:id="rId4"/>
    <sheet name="Mid Summary" sheetId="77" r:id="rId5"/>
    <sheet name="Mid Case" sheetId="78" r:id="rId6"/>
    <sheet name="Worse Summary" sheetId="79" r:id="rId7"/>
    <sheet name="Worse Case" sheetId="80" r:id="rId8"/>
    <sheet name="Module H" sheetId="40" r:id="rId9" state="hidden"/>
    <sheet name="Module I" sheetId="41" r:id="rId10" state="hidden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SNC1314" comment="">'[1]Table_B'!$C$34</definedName>
    <definedName name="A_range1" comment="">'[2]Table_A HEFCE grant letter'!$G$19</definedName>
    <definedName name="A_range2" comment="">'[2]Table_A HEFCE grant letter'!$G$26</definedName>
    <definedName name="A_RowTags" comment="">'[2]Table_A HEFCE grant letter'!$L$38</definedName>
    <definedName name="A_RowVars" comment="">'[2]Table_A HEFCE grant letter'!$L$37</definedName>
    <definedName name="ACCL_TA13" comment="">'[1]Table_C'!$H$40</definedName>
    <definedName name="bmedia" comment="">'[3]PAR'!$B$62</definedName>
    <definedName name="bmedia12" comment="">'[3]PAR'!$E$62</definedName>
    <definedName name="BOTTOM" comment="">'[1]Table_B'!$E$34</definedName>
    <definedName name="CCPAY" comment="">'[1]Table_C'!$O$40</definedName>
    <definedName name="CHARSUPP13" comment="">'[4]HEFCE grant Table_J'!$E$10</definedName>
    <definedName name="cmedia" comment="">'[3]PAR'!$C$62</definedName>
    <definedName name="cmedia12" comment="">'[3]PAR'!$F$62</definedName>
    <definedName name="COF" comment="">'[3]COF'!$D$15:$N$32</definedName>
    <definedName name="COFcoltags" comment="">'[3]COF'!$Q$1:$T$65536</definedName>
    <definedName name="COFDATA" comment="">'[3]COF'!$F$7:$F$9</definedName>
    <definedName name="COFDATATAGS" comment="">'[3]COF'!$S$7:$S$9</definedName>
    <definedName name="COFrowhide_fec" comment="">'[3]COF'!$A$15:$IV$18</definedName>
    <definedName name="COFTAGS" comment="">'[3]COF'!$Q$15:$S$32</definedName>
    <definedName name="CONT_EXTRA" comment="">'[1]Table_B'!$J$34</definedName>
    <definedName name="datavars" comment="">'[2]Table_A HEFCE grant letter'!$A$37:$K$37</definedName>
    <definedName name="datavars_A" comment="">'[2]Table_A HEFCE grant letter'!$A$37:$K$37</definedName>
    <definedName name="DENINTAR1314" comment="">'[1]Table_B'!$B$34</definedName>
    <definedName name="DISABLED" comment="">'[1]Table_C'!$E$40</definedName>
    <definedName name="DISABLED_SO" comment="">'[1]Table_H'!$X$89</definedName>
    <definedName name="DISALLOC" comment="">'[1]Table_H'!$R$89</definedName>
    <definedName name="DISFTE13" comment="">'[1]Table_H'!$U$89</definedName>
    <definedName name="DISPOP" comment="">'[1]Table_H'!$S$89</definedName>
    <definedName name="DISRATE" comment="">'[1]Table_H'!$V$89</definedName>
    <definedName name="DISW13" comment="">'[1]Table_H'!$T$89</definedName>
    <definedName name="dmedia" comment="">'[3]PAR'!$D$62</definedName>
    <definedName name="dmedia12" comment="">'[3]PAR'!$G$62</definedName>
    <definedName name="ELQTR1314" comment="">'[1]Table_C'!$R$40</definedName>
    <definedName name="ERAS_TA13" comment="">'[1]Table_C'!$L$40</definedName>
    <definedName name="exosce" comment="">#REF!</definedName>
    <definedName name="FAT" comment="" localSheetId="8">'[3]FAT'!#REF!</definedName>
    <definedName name="FAT" comment="" localSheetId="9">'[3]FAT'!#REF!</definedName>
    <definedName name="FAT" comment="">'[3]FAT'!#REF!</definedName>
    <definedName name="FATcoltags" comment="">'[3]FAT'!$H$1:$H$65536</definedName>
    <definedName name="FATrowhide_fec" comment="">'[3]FAT'!$A$8:$IV$11,'[3]FAT'!$A$24:$IV$27</definedName>
    <definedName name="FATrowtags" comment="">'[3]FAT'!$A$28:$IV$28</definedName>
    <definedName name="FATTAGS" comment="" localSheetId="8">'[3]FAT'!#REF!</definedName>
    <definedName name="FATTAGS" comment="" localSheetId="9">'[3]FAT'!#REF!</definedName>
    <definedName name="FATTAGS" comment="">'[3]FAT'!#REF!</definedName>
    <definedName name="FEC_IND" comment="">'[2]Table_A HEFCE grant letter'!$A$6</definedName>
    <definedName name="FEE" comment="">'[3]F11'!$D$9:$F$26</definedName>
    <definedName name="FEE_Print_area" comment="" localSheetId="8">#REF!</definedName>
    <definedName name="FEE_Print_area" comment="" localSheetId="9">#REF!</definedName>
    <definedName name="FEE_Print_area" comment="">#REF!</definedName>
    <definedName name="FEEcoltags" comment="">'[3]F11'!$H$1:$J$65536</definedName>
    <definedName name="FEErowhide_fec" comment="">'[3]F11'!$A$9:$IV$12</definedName>
    <definedName name="FEETAGS" comment="">'[3]F11'!$H$9:$J$26</definedName>
    <definedName name="fosce" comment="">#REF!</definedName>
    <definedName name="FT" comment="">'[1]Table_H'!$G$89</definedName>
    <definedName name="FTALLCAT" comment="">'[1]Table_H'!$F$89</definedName>
    <definedName name="FTMCAT1" comment="">'[1]Table_H'!$C$89</definedName>
    <definedName name="FTMCAT2" comment="">'[1]Table_H'!$D$89</definedName>
    <definedName name="FTWGT" comment="">'[1]Table_H'!$E$89</definedName>
    <definedName name="FTYCAT1" comment="">'[1]Table_H'!$A$89</definedName>
    <definedName name="FTYCAT2" comment="">'[1]Table_H'!$B$89</definedName>
    <definedName name="GRANT13" comment="">'[5]Table_A HEFCE grant letter'!$J$38</definedName>
    <definedName name="GRANTC13" comment="">'[5]Table_A HEFCE grant letter'!$B$38</definedName>
    <definedName name="GRANTM13" comment="">'[5]Table_A HEFCE grant letter'!$A$38</definedName>
    <definedName name="hefce" comment="">#REF!</definedName>
    <definedName name="hefcey1" comment="">#REF!</definedName>
    <definedName name="hefcey2" comment="">#REF!</definedName>
    <definedName name="hefcey3" comment="">#REF!</definedName>
    <definedName name="hefcey4" comment="">#REF!</definedName>
    <definedName name="hefcey5" comment="">#REF!</definedName>
    <definedName name="hefcey6" comment="">#REF!</definedName>
    <definedName name="HEIF13" comment="">'[5]Table_A HEFCE grant letter'!$I$38</definedName>
    <definedName name="HESAINST" comment="">'[2]Table_A HEFCE grant letter'!$A$4</definedName>
    <definedName name="HIGHCOST13" comment="">'[5]Table_A HEFCE grant letter'!$C$38</definedName>
    <definedName name="hrlylec" comment="">#REF!</definedName>
    <definedName name="HTML_CodePage" comment="" hidden="1">1252</definedName>
    <definedName name="HTML_Control" comment="" hidden="1">{"'NHS Cler Apr01'!$A$3:$L$52"}</definedName>
    <definedName name="HTML_Description" comment="" hidden="1">""</definedName>
    <definedName name="HTML_Email" comment="" hidden="1">""</definedName>
    <definedName name="HTML_Header" comment="" hidden="1">""</definedName>
    <definedName name="HTML_LastUpdate" comment="" hidden="1">"17/09/99"</definedName>
    <definedName name="HTML_LineAfter" comment="" hidden="1">FALSE</definedName>
    <definedName name="HTML_LineBefore" comment="" hidden="1">FALSE</definedName>
    <definedName name="HTML_Name" comment="" hidden="1">"Robert Gledhill"</definedName>
    <definedName name="HTML_OBDlg2" comment="" hidden="1">FALSE</definedName>
    <definedName name="HTML_OBDlg3" comment="" hidden="1">TRUE</definedName>
    <definedName name="HTML_OBDlg4" comment="" hidden="1">TRUE</definedName>
    <definedName name="HTML_OS" comment="" hidden="1">0</definedName>
    <definedName name="HTML_PathFile" comment="" hidden="1">"M:\Salaries\Chris - 2001 Copies\Working\costNHSpsych2k1.htm"</definedName>
    <definedName name="HTML_PathTemplate" comment="" hidden="1">"M:\Salaries\Chris - 2001 Copies\Working\template.htm"</definedName>
    <definedName name="HTML_Title" comment="" hidden="1">"1999 Employer Costing Sheets"</definedName>
    <definedName name="INDSUPP13" comment="">'[4]HEFCE grant Table_J'!$E$11</definedName>
    <definedName name="INT_TA13" comment="">'[1]Table_C'!$I$40</definedName>
    <definedName name="IR_FT_13" comment="">'[1]Table_H'!$AJ$89</definedName>
    <definedName name="IR_FT_Rate" comment="">'[1]Table_H'!$AI$89</definedName>
    <definedName name="IR_FTS" comment="">'[1]Table_C'!$C$40</definedName>
    <definedName name="IR_PT" comment="">'[1]Table_C'!$D$40</definedName>
    <definedName name="IR_PT_13" comment="">'[1]Table_H'!$AL$89</definedName>
    <definedName name="IR_PT_Rate" comment="">'[1]Table_H'!$AK$89</definedName>
    <definedName name="ITEMNAME" comment="">'[2]Table_A HEFCE grant letter'!$A$3</definedName>
    <definedName name="LECALLN13" comment="">'[4]HEFCE grant Table_J'!$E$9</definedName>
    <definedName name="lecmul" comment="">#REF!</definedName>
    <definedName name="LOND_TA13" comment="">'[1]Table_C'!$M$40</definedName>
    <definedName name="london11" comment="">'[3]PAR'!$H$62</definedName>
    <definedName name="london12h" comment="">'[3]PAR'!$I$62</definedName>
    <definedName name="london12wp" comment="">'[3]PAR'!$J$62</definedName>
    <definedName name="LONDON13WP" comment="">'[1]Table_I'!$A$44</definedName>
    <definedName name="LonWgt" comment="">'[1]Table_H'!$H$89</definedName>
    <definedName name="MEDINTAR1314" comment="">'[1]Table_B'!$A$34</definedName>
    <definedName name="MFHFTE" comment="">'[1]Table_H'!$AB$89</definedName>
    <definedName name="MFMFTE" comment="">'[1]Table_H'!$AA$89</definedName>
    <definedName name="mfty1" comment="">#REF!</definedName>
    <definedName name="mfty2" comment="">#REF!</definedName>
    <definedName name="mfty3" comment="">#REF!</definedName>
    <definedName name="mfty4" comment="">#REF!</definedName>
    <definedName name="mfty5" comment="">#REF!</definedName>
    <definedName name="mfty6" comment="">#REF!</definedName>
    <definedName name="Min" comment="">'[1]Table_H'!$W$89</definedName>
    <definedName name="MOHFTE" comment="">'[1]Table_H'!$AF$89</definedName>
    <definedName name="MOMFTE" comment="">'[1]Table_H'!$AE$89</definedName>
    <definedName name="neosce" comment="">#REF!</definedName>
    <definedName name="NEW" comment="">'[3]NEW'!$D$9:$I$26</definedName>
    <definedName name="NEWcolhide" comment="">'[3]NEW'!$F$1:$F$65536</definedName>
    <definedName name="NEWcolhide_hei" comment="">'[3]NEW'!$E$1:$E$65536</definedName>
    <definedName name="NEWcoltags" comment="">'[3]NEW'!$K$1:$M$65536</definedName>
    <definedName name="NEWrowhide_fec" comment="">'[3]NEW'!$A$9:$IV$12</definedName>
    <definedName name="NEWTAGS" comment="">'[3]NEW'!$K$9:$M$26</definedName>
    <definedName name="NHSPENS" comment="">'[1]Table_C'!$Q$40</definedName>
    <definedName name="OFFSET1112" comment="">'[1]Table_B'!$K$34</definedName>
    <definedName name="OFFSET1213" comment="">'[1]Table_B'!$H$34</definedName>
    <definedName name="OLD" comment="">'[3]OLD'!$D$10:$N$27</definedName>
    <definedName name="OLDcoltags" comment="">'[3]OLD'!$Q$1:$S$65536</definedName>
    <definedName name="OLDrowhide_fec" comment="">'[3]OLD'!$A$10:$IV$13</definedName>
    <definedName name="OLDTAGS" comment="">'[3]OLD'!$Q$10:$S$27</definedName>
    <definedName name="OTARGET_TAS" comment="">'[1]Table_C'!$N$40</definedName>
    <definedName name="OTARGET13" comment="">'[5]Table_A HEFCE grant letter'!$E$38</definedName>
    <definedName name="OTHERT13" comment="">'[5]Table_A HEFCE grant letter'!$F$38</definedName>
    <definedName name="OTHERT13_TAS" comment="">'[1]Table_C'!$S$40</definedName>
    <definedName name="othmul" comment="">#REF!</definedName>
    <definedName name="OUNI_TA13" comment="" localSheetId="8">'[1]Table_C'!#REF!</definedName>
    <definedName name="OUNI_TA13" comment="" localSheetId="9">'[1]Table_C'!#REF!</definedName>
    <definedName name="OUNI_TA13" comment="">'[1]Table_C'!#REF!</definedName>
    <definedName name="PAR_MEDIA_HIDE" comment="">'[3]PAR'!$A$45:$IV$49</definedName>
    <definedName name="PARrowtags" comment="">'[3]PAR'!$A$66:$IV$68</definedName>
    <definedName name="payinf" comment="">#REF!</definedName>
    <definedName name="pbl" comment="">#REF!</definedName>
    <definedName name="PERC_CONT" comment="">'[1]Table_B'!$G$34</definedName>
    <definedName name="PGRALLN13" comment="">'[4]HEFCE grant Table_J'!$E$12</definedName>
    <definedName name="PGRALLN13_FAT" comment="">'[1]Table_B'!$O$34</definedName>
    <definedName name="Posts" comment="" localSheetId="8">#REF!</definedName>
    <definedName name="Posts" comment="" localSheetId="9">#REF!</definedName>
    <definedName name="Posts" comment="">#REF!</definedName>
    <definedName name="_xlnm.Print_Area" comment="" localSheetId="0">Assumptions!$A$1:$P$43</definedName>
    <definedName name="_xlnm.Print_Area" comment="" localSheetId="3">'Ideal Case'!$A$1:$P$100</definedName>
    <definedName name="_xlnm.Print_Area" comment="" localSheetId="2">'Ideal Summary'!$A$1:$J$60</definedName>
    <definedName name="_xlnm.Print_Area" comment="" localSheetId="5">'Mid Case'!$A$1:$P$100</definedName>
    <definedName name="_xlnm.Print_Area" comment="" localSheetId="4">'Mid Summary'!$A$1:$J$60</definedName>
    <definedName name="_xlnm.Print_Area" comment="" localSheetId="1">Summary!$A$1:$H$37</definedName>
    <definedName name="_xlnm.Print_Area" comment="" localSheetId="7">'Worse Case'!$A$1:$P$100</definedName>
    <definedName name="_xlnm.Print_Area" comment="" localSheetId="6">'Worse Summary'!$A$1:$J$60</definedName>
    <definedName name="_xlnm.Print_Titles" comment="">'[3]R_'!$A$20:$IV$21</definedName>
    <definedName name="PT" comment="">'[1]Table_H'!$O$89</definedName>
    <definedName name="PT_TA13" comment="">'[1]Table_C'!$G$40</definedName>
    <definedName name="PTCAT1" comment="">'[1]Table_H'!$K$89</definedName>
    <definedName name="PTCAT2" comment="">'[1]Table_H'!$L$89</definedName>
    <definedName name="ptlprem" comment="">'[3]PAR'!$K$62</definedName>
    <definedName name="PTUWgt" comment="">'[1]Table_H'!$N$89</definedName>
    <definedName name="PTWGT" comment="">'[1]Table_H'!$M$89</definedName>
    <definedName name="R_coltags" comment="">'[3]R_'!$Y$1:$Y$65536</definedName>
    <definedName name="R_SUM" comment="">'[3]R_'!$E$8:$E$14</definedName>
    <definedName name="R_SUMTAGS" comment="">'[3]R_'!$Y$8:$Y$14</definedName>
    <definedName name="R_TOT13" comment="">'[5]Table_A HEFCE grant letter'!$H$38</definedName>
    <definedName name="RATE_A" comment="">'[1]Table_I'!$B$44</definedName>
    <definedName name="RATE_B" comment="">'[1]Table_I'!$C$44</definedName>
    <definedName name="RATE_C" comment="">'[1]Table_I'!$D$44</definedName>
    <definedName name="RATE_D" comment="">'[1]Table_I'!$E$44</definedName>
    <definedName name="RDP" comment="">'[3]RDP'!$A$13:$P$14</definedName>
    <definedName name="resmark" comment="">#REF!</definedName>
    <definedName name="resmul" comment="">#REF!</definedName>
    <definedName name="S_OPP13" comment="">'[5]Table_A HEFCE grant letter'!$D$38</definedName>
    <definedName name="S_OPP13_TAS" comment="">'[1]Table_C'!$F$40</definedName>
    <definedName name="SAGP" comment="">'[1]Table_C'!$P$40</definedName>
    <definedName name="SCI_TA13" comment="">'[1]Table_C'!$K$40</definedName>
    <definedName name="SCI_TA13_FAT" comment="">'[1]Table_B'!$N$34</definedName>
    <definedName name="senlec" comment="">#REF!</definedName>
    <definedName name="SF" comment="" localSheetId="8">'[5]Table_A HEFCE grant letter'!#REF!</definedName>
    <definedName name="SF" comment="" localSheetId="9">'[5]Table_A HEFCE grant letter'!#REF!</definedName>
    <definedName name="SF" comment="">'[5]Table_A HEFCE grant letter'!#REF!</definedName>
    <definedName name="SF_LWI" comment="" localSheetId="8">'[5]Table_A HEFCE grant letter'!#REF!</definedName>
    <definedName name="SF_LWI" comment="" localSheetId="9">'[5]Table_A HEFCE grant letter'!#REF!</definedName>
    <definedName name="SF_LWI" comment="">'[5]Table_A HEFCE grant letter'!#REF!</definedName>
    <definedName name="SF_MG" comment="">'[5]Table_A HEFCE grant letter'!$K$38</definedName>
    <definedName name="SIS_TA13" comment="">'[1]Table_C'!$J$40</definedName>
    <definedName name="sosce" comment="">#REF!</definedName>
    <definedName name="sportb" comment="">'[3]PAR'!$L$62</definedName>
    <definedName name="sportc" comment="">'[3]PAR'!$M$62</definedName>
    <definedName name="sportd" comment="">'[3]PAR'!$N$62</definedName>
    <definedName name="STD" comment="">'[3]STD'!$E$9:$R$44</definedName>
    <definedName name="STD_Print_area" comment="" localSheetId="8">#REF!</definedName>
    <definedName name="STD_Print_area" comment="" localSheetId="9">#REF!</definedName>
    <definedName name="STD_Print_area" comment="">#REF!</definedName>
    <definedName name="STDcolhide" comment="">'[3]STD'!$F$1:$F$65536,'[3]STD'!$M$1:$M$65536</definedName>
    <definedName name="STDcoltags" comment="">'[3]STD'!$T$1:$W$65536</definedName>
    <definedName name="STDrowhide_fec" comment="">'[3]STD'!$A$9:$IV$12,'[3]STD'!$A$13:$IV$16</definedName>
    <definedName name="STDTAGS" comment="">'[3]STD'!$T$9:$W$44</definedName>
    <definedName name="STEM11" comment="" localSheetId="8">'[3]FAT'!#REF!</definedName>
    <definedName name="STEM11" comment="" localSheetId="9">'[3]FAT'!#REF!</definedName>
    <definedName name="STEM11" comment="">'[3]FAT'!#REF!</definedName>
    <definedName name="STU" comment="">'[3]STU'!$E$9:$K$44</definedName>
    <definedName name="STUcolhide" comment="">'[3]STU'!$F$1:$F$65536,'[3]STU'!$J$1:$J$65536</definedName>
    <definedName name="STUcoltags" comment="">'[3]STU'!$M$1:$P$65536</definedName>
    <definedName name="STUrowhide_fec" comment="">'[3]STU'!$A$9:$IV$16</definedName>
    <definedName name="STUTAGS" comment="">'[3]STU'!$M$9:$P$44</definedName>
    <definedName name="T_NEWcolhide" comment="">'[3]T_NEW'!$F$1:$F$65536</definedName>
    <definedName name="T_NEWcolhide_hei" comment="">'[3]T_NEW'!$E$1:$E$65536</definedName>
    <definedName name="T_NEWrowhide_fec" comment="">'[3]T_NEW'!$A$9:$IV$12</definedName>
    <definedName name="T_TOT13" comment="">'[5]Table_A HEFCE grant letter'!$G$38</definedName>
    <definedName name="TABLE_R1" comment="">'[3]R_'!$A$22:$W$23</definedName>
    <definedName name="TABLE_R1a" comment="">'[3]R_'!$A$22:$U$23</definedName>
    <definedName name="TABLE_R1b" comment="">'[3]R_'!$V$22:$W$23</definedName>
    <definedName name="TableAHideRows" comment="">'[2]Table_A HEFCE grant letter'!$G$19:$G$26</definedName>
    <definedName name="TAS" comment="">'[3]TAS'!$C$11:$C$43</definedName>
    <definedName name="TAScoltags" comment="">'[3]TAS'!$E$1:$E$65536</definedName>
    <definedName name="TASrowhide_fec" comment="">'[3]TAS'!$A$24:$IV$24,'[3]TAS'!$A$35:$IV$37,'[3]TAS'!$A$26:$IV$26,'[3]TAS'!$A$30:$IV$30</definedName>
    <definedName name="TASTAGS" comment="">'[3]TAS'!$E$11:$E$43</definedName>
    <definedName name="TES" comment="">'[3]TES'!$B$11:$B$34</definedName>
    <definedName name="TES_Print_Area" comment="" localSheetId="8">#REF!</definedName>
    <definedName name="TES_Print_Area" comment="" localSheetId="9">#REF!</definedName>
    <definedName name="TES_Print_Area" comment="">#REF!</definedName>
    <definedName name="TEScoltags" comment="">'[3]TES'!$K$1:$K$65536</definedName>
    <definedName name="TESTAGS" comment="">'[3]TES'!$K$11:$K$34</definedName>
    <definedName name="TOP" comment="">'[1]Table_B'!$D$34</definedName>
    <definedName name="TOT" comment="">'[3]TOT'!$E$11:$E$33</definedName>
    <definedName name="TOT_print_area" comment="">'[2]Table_A HEFCE grant letter'!$A$1:$G$30</definedName>
    <definedName name="TOTcoltags" comment="">'[3]TOT'!$H$1:$H$65536</definedName>
    <definedName name="TOTEXCES11" comment="">'[1]Table_B'!$I$34</definedName>
    <definedName name="TOTEXCES12" comment="">'[1]Table_B'!$F$34</definedName>
    <definedName name="TOTrowhide_fec" comment="">'[3]TOT'!$A$20:$IV$22,'[3]TOT'!$A$27:$IV$29</definedName>
    <definedName name="TOTTAGS" comment="">'[3]TOT'!$H$11:$H$33</definedName>
    <definedName name="TRADQR13" comment="">'[4]HEFCE grant Table_J'!$E$8</definedName>
    <definedName name="tutmul" comment="">#REF!</definedName>
    <definedName name="ukprn" comment="">'[2]Table_A HEFCE grant letter'!$A$5</definedName>
    <definedName name="UnWgt" comment="">'[1]Table_H'!$AH$89</definedName>
    <definedName name="WA_FT_13" comment="">'[1]Table_H'!$J$89</definedName>
    <definedName name="WA_FT_Rate" comment="">'[1]Table_H'!$I$89</definedName>
    <definedName name="WA_FTS" comment="">'[1]Table_C'!$A$40</definedName>
    <definedName name="WA_PT" comment="">'[1]Table_C'!$B$40</definedName>
    <definedName name="WA_PT_13" comment="">'[1]Table_H'!$Q$89</definedName>
    <definedName name="WA_PT_Rate" comment="">'[1]Table_H'!$P$89</definedName>
    <definedName name="WGTFTE" comment="">'[1]Table_H'!$AG$89</definedName>
    <definedName name="WP_" comment="">'[3]WP_'!$B$11:$B$55</definedName>
    <definedName name="WP_coltags" comment="">'[3]WP_'!$I$1:$K$65536</definedName>
    <definedName name="WP_TAGS" comment="">'[3]WP_'!$K$11:$K$55</definedName>
    <definedName name="YFHFTE" comment="">'[1]Table_H'!$Z$89</definedName>
    <definedName name="YFMFTE" comment="">'[1]Table_H'!$Y$89</definedName>
    <definedName name="YOHFTE" comment="">'[1]Table_H'!$AD$89</definedName>
    <definedName name="YOMFTE" comment="">'[1]Table_H'!$AC$89</definedName>
  </definedNames>
  <calcPr fullPrecision="1" calcId="191029"/>
</workbook>
</file>

<file path=xl/sharedStrings.xml><?xml version="1.0" encoding="utf-8"?>
<sst xmlns="http://schemas.openxmlformats.org/spreadsheetml/2006/main" uniqueCount="169" count="544">
  <si>
    <t>Module Name / Description</t>
  </si>
  <si>
    <t>Consumables</t>
  </si>
  <si>
    <t>Other (please specify)</t>
  </si>
  <si>
    <t>£</t>
  </si>
  <si>
    <t>Module Costing Data   (from Module Lead)</t>
  </si>
  <si>
    <r>
      <t>Lectures</t>
    </r>
    <r>
      <rPr>
        <sz val="11"/>
        <color theme="1"/>
        <rFont val="Calibri"/>
        <family val="2"/>
        <charset val="0"/>
        <scheme val="minor"/>
      </rPr>
      <t xml:space="preserve">                     (contact hours)</t>
    </r>
  </si>
  <si>
    <r>
      <t>Other</t>
    </r>
    <r>
      <rPr>
        <sz val="11"/>
        <color theme="1"/>
        <rFont val="Calibri"/>
        <family val="2"/>
        <charset val="0"/>
        <scheme val="minor"/>
      </rPr>
      <t xml:space="preserve">               (contact hours)</t>
    </r>
  </si>
  <si>
    <t>Non-staff Costs, Fixed*</t>
  </si>
  <si>
    <t>Non-staff Costs, Variable* (per student)</t>
  </si>
  <si>
    <t>% FTE</t>
  </si>
  <si>
    <t>(excluding contributions to module detailed below)</t>
  </si>
  <si>
    <t>Staff Costs, Variable* (per student)</t>
  </si>
  <si>
    <t>*Refers to point of clarification in Notes tab</t>
  </si>
  <si>
    <t>Staff Costs, Fixed* (Module Lead)</t>
  </si>
  <si>
    <t>Staff Costs, Fixed* (Module delivery by named staff members)</t>
  </si>
  <si>
    <t>Demonstrator</t>
  </si>
  <si>
    <t>Actor / Simulated patient fee</t>
  </si>
  <si>
    <r>
      <t>Printing</t>
    </r>
    <r>
      <rPr>
        <i/>
        <sz val="9"/>
        <color theme="1"/>
        <rFont val="Calibri"/>
        <family val="2"/>
        <charset val="0"/>
        <scheme val="minor"/>
      </rPr>
      <t xml:space="preserve">   (excludes printing costs assigned to Registry, captured in course overheads)</t>
    </r>
  </si>
  <si>
    <t>Marking* -                                 Exam Scripts</t>
  </si>
  <si>
    <t>Marking* -                                 Assignments*</t>
  </si>
  <si>
    <t>Marking* -                                 Dissertations*</t>
  </si>
  <si>
    <t>Marking* -                                 Other</t>
  </si>
  <si>
    <t>Marking* -                                 Portfolio</t>
  </si>
  <si>
    <t>(hours)</t>
  </si>
  <si>
    <r>
      <t>Tutorials</t>
    </r>
    <r>
      <rPr>
        <sz val="11"/>
        <color theme="1"/>
        <rFont val="Calibri"/>
        <family val="2"/>
        <charset val="0"/>
        <scheme val="minor"/>
      </rPr>
      <t xml:space="preserve">                    (contact hours)</t>
    </r>
  </si>
  <si>
    <t>% FTE*</t>
  </si>
  <si>
    <t>Course Name / Description</t>
  </si>
  <si>
    <t>Estimated total number of students on module</t>
  </si>
  <si>
    <t>Overseas</t>
  </si>
  <si>
    <t>Weighted hours</t>
  </si>
  <si>
    <t>Sen Lec 1</t>
  </si>
  <si>
    <t>Sen Lec 2</t>
  </si>
  <si>
    <t>Income</t>
  </si>
  <si>
    <t>Tuition Fee Income</t>
  </si>
  <si>
    <t>Other</t>
  </si>
  <si>
    <t>Total Income</t>
  </si>
  <si>
    <t>Tuition fees - overseas</t>
  </si>
  <si>
    <t>Direct costs</t>
  </si>
  <si>
    <t>Staff costs (fixed)</t>
  </si>
  <si>
    <t>Non-staff costs (fixed)</t>
  </si>
  <si>
    <t>Non-staff costs (variable)</t>
  </si>
  <si>
    <t>Total direct costs</t>
  </si>
  <si>
    <t>Costs</t>
  </si>
  <si>
    <t>FTE</t>
  </si>
  <si>
    <t>Total hours</t>
  </si>
  <si>
    <t>(per student)</t>
  </si>
  <si>
    <t>Student FTE</t>
  </si>
  <si>
    <t>Direct cost/student FTE</t>
  </si>
  <si>
    <t>Tuition fees - home &amp; EU</t>
  </si>
  <si>
    <t>ST GEORGE'S, UNIVERSITY OF LONDON</t>
  </si>
  <si>
    <t>SENSITIVITY ANALYSIS</t>
  </si>
  <si>
    <t>Breakeven</t>
  </si>
  <si>
    <t>Financial Projections</t>
  </si>
  <si>
    <t>MODELLING IMPACT ON BASE CASE ABOVE OF CHANGING KEY ASSUMPTIONS</t>
  </si>
  <si>
    <t>Module H</t>
  </si>
  <si>
    <t>Module I</t>
  </si>
  <si>
    <t>(excluding contributions to modules detailed below)</t>
  </si>
  <si>
    <t>PGDip FT - intake to year 1</t>
  </si>
  <si>
    <t>Marginal net income for each additional home/eu student recruited</t>
  </si>
  <si>
    <t>Home &amp; EU</t>
  </si>
  <si>
    <t>Media Services charges</t>
  </si>
  <si>
    <r>
      <t xml:space="preserve">Total </t>
    </r>
    <r>
      <rPr>
        <b/>
        <i/>
        <sz val="11"/>
        <color theme="4" tint="-0.249977111117893"/>
        <rFont val="Calibri"/>
        <family val="2"/>
        <charset val="0"/>
        <scheme val="minor"/>
      </rPr>
      <t>FTE</t>
    </r>
    <r>
      <rPr>
        <i/>
        <sz val="11"/>
        <color theme="4" tint="-0.249977111117893"/>
        <rFont val="Calibri"/>
        <family val="2"/>
        <charset val="0"/>
        <scheme val="minor"/>
      </rPr>
      <t xml:space="preserve"> for course - home &amp; EU FT</t>
    </r>
  </si>
  <si>
    <r>
      <t xml:space="preserve">Total </t>
    </r>
    <r>
      <rPr>
        <b/>
        <i/>
        <sz val="11"/>
        <color theme="4" tint="-0.249977111117893"/>
        <rFont val="Calibri"/>
        <family val="2"/>
        <charset val="0"/>
        <scheme val="minor"/>
      </rPr>
      <t>FTE</t>
    </r>
    <r>
      <rPr>
        <i/>
        <sz val="11"/>
        <color theme="4" tint="-0.249977111117893"/>
        <rFont val="Calibri"/>
        <family val="2"/>
        <charset val="0"/>
        <scheme val="minor"/>
      </rPr>
      <t xml:space="preserve"> for course - overseasFT</t>
    </r>
  </si>
  <si>
    <r>
      <t xml:space="preserve">Total </t>
    </r>
    <r>
      <rPr>
        <b/>
        <i/>
        <sz val="11"/>
        <color theme="4" tint="-0.249977111117893"/>
        <rFont val="Calibri"/>
        <family val="2"/>
        <charset val="0"/>
        <scheme val="minor"/>
      </rPr>
      <t>FTE</t>
    </r>
    <r>
      <rPr>
        <i/>
        <sz val="11"/>
        <color theme="4" tint="-0.249977111117893"/>
        <rFont val="Calibri"/>
        <family val="2"/>
        <charset val="0"/>
        <scheme val="minor"/>
      </rPr>
      <t xml:space="preserve"> for course - home &amp; EU PT</t>
    </r>
  </si>
  <si>
    <t>MSc FT</t>
  </si>
  <si>
    <t>MSc PT 2 years</t>
  </si>
  <si>
    <t>PGDip FT</t>
  </si>
  <si>
    <t>Scholarships</t>
  </si>
  <si>
    <t>PGCert</t>
  </si>
  <si>
    <t>PgCert - intake to year 1</t>
  </si>
  <si>
    <t>Marginal net income for each additional overseas student recruited</t>
  </si>
  <si>
    <t>Change in home/eu students to reach breakeven</t>
  </si>
  <si>
    <t>Change in overseas students to reach breakeven</t>
  </si>
  <si>
    <t>Modular - Overseas</t>
  </si>
  <si>
    <t>Overseas (MSc)</t>
  </si>
  <si>
    <t>Overseas (PGDip)</t>
  </si>
  <si>
    <t>Overseas (PGCert)</t>
  </si>
  <si>
    <t>Project Consumables</t>
  </si>
  <si>
    <t xml:space="preserve">Overseas - MSc FT </t>
  </si>
  <si>
    <t>Overseas - MSc PT - intake to year 1</t>
  </si>
  <si>
    <t>Overseas - MSc PT - continuing to year 2</t>
  </si>
  <si>
    <t>Overseas PG Dip FT</t>
  </si>
  <si>
    <t>1)</t>
  </si>
  <si>
    <t>2)</t>
  </si>
  <si>
    <t>3)</t>
  </si>
  <si>
    <t xml:space="preserve">Assumptions </t>
  </si>
  <si>
    <t>4)</t>
  </si>
  <si>
    <t>5)</t>
  </si>
  <si>
    <t>7)</t>
  </si>
  <si>
    <t>8)</t>
  </si>
  <si>
    <t>Externals travel costs</t>
  </si>
  <si>
    <t>Overseas PG Cert FT</t>
  </si>
  <si>
    <t xml:space="preserve">Overseas PG Dip FT </t>
  </si>
  <si>
    <t>Alumni discount at 10%</t>
  </si>
  <si>
    <t>Marginal Cost Approach</t>
  </si>
  <si>
    <t>INCOME</t>
  </si>
  <si>
    <t>Course Costing Schedule</t>
  </si>
  <si>
    <t>PAY</t>
  </si>
  <si>
    <t>Pay Costs - Fixed</t>
  </si>
  <si>
    <t>NON PAY</t>
  </si>
  <si>
    <t>Non-Pay Costs Fixed</t>
  </si>
  <si>
    <t>Non-Pay Costs - Variable</t>
  </si>
  <si>
    <t>TOTAL INCOME</t>
  </si>
  <si>
    <t>TOTAL COSTS</t>
  </si>
  <si>
    <t>CONTRIBUTION</t>
  </si>
  <si>
    <t>Contribution</t>
  </si>
  <si>
    <t>Non capital equipment</t>
  </si>
  <si>
    <t>Mid</t>
  </si>
  <si>
    <t>Contibution as % of income</t>
  </si>
  <si>
    <t>Ideal</t>
  </si>
  <si>
    <t>Worse</t>
  </si>
  <si>
    <t>Fixed Costs</t>
  </si>
  <si>
    <t>Variable Costs</t>
  </si>
  <si>
    <t>Total Costs</t>
  </si>
  <si>
    <t>Student travel costs (visits to industry)</t>
  </si>
  <si>
    <t>MRES FT</t>
  </si>
  <si>
    <t>MSc PT - Yr1</t>
  </si>
  <si>
    <t>MSc PT - continuing to Yr2</t>
  </si>
  <si>
    <t>Modules</t>
  </si>
  <si>
    <t>Overseas Modules</t>
  </si>
  <si>
    <t>Estimated student headcount</t>
  </si>
  <si>
    <t>Estimated student FTEs</t>
  </si>
  <si>
    <t>Overseas MRES</t>
  </si>
  <si>
    <t>Overseas (MRES)</t>
  </si>
  <si>
    <t>6)</t>
  </si>
  <si>
    <t>TOTAL student FTE</t>
  </si>
  <si>
    <t>TOTAL student headcount</t>
  </si>
  <si>
    <t>Total student FTE</t>
  </si>
  <si>
    <t>Income per Home/EU student FTE</t>
  </si>
  <si>
    <t>Income per International student FTE</t>
  </si>
  <si>
    <t>Variable cost/student FTE</t>
  </si>
  <si>
    <t>Additional/(reduced) home/eu students to reach breakeven point</t>
  </si>
  <si>
    <t>Additional/(reduced) overseas students to reach breakeven point</t>
  </si>
  <si>
    <t>Student headcount - Ideal case recruitment</t>
  </si>
  <si>
    <t>9)</t>
  </si>
  <si>
    <t>Summary of Contribution for Ideal/Mid/Worse Recruitment Scenarios</t>
  </si>
  <si>
    <t>2023/24</t>
  </si>
  <si>
    <r>
      <t xml:space="preserve">Ideal </t>
    </r>
    <r>
      <rPr>
        <sz val="11"/>
        <rFont val="Calibri"/>
        <family val="2"/>
        <charset val="0"/>
        <scheme val="minor"/>
      </rPr>
      <t>- xx students with xx% O/s</t>
    </r>
  </si>
  <si>
    <r>
      <t/>
    </r>
    <r>
      <rPr>
        <b/>
        <sz val="11"/>
        <color rgb="FFFF0000"/>
        <rFont val="Calibri"/>
        <family val="2"/>
        <charset val="0"/>
        <scheme val="minor"/>
      </rPr>
      <t>Worse</t>
    </r>
    <r>
      <rPr>
        <sz val="11"/>
        <color theme="1"/>
        <rFont val="Calibri"/>
        <family val="2"/>
        <charset val="0"/>
        <scheme val="minor"/>
      </rPr>
      <t xml:space="preserve"> - xx students with xx% O/s</t>
    </r>
  </si>
  <si>
    <r>
      <t/>
    </r>
    <r>
      <rPr>
        <b/>
        <sz val="11"/>
        <color rgb="FFFFC000"/>
        <rFont val="Calibri"/>
        <family val="2"/>
        <charset val="0"/>
        <scheme val="minor"/>
      </rPr>
      <t>Mid</t>
    </r>
    <r>
      <rPr>
        <sz val="11"/>
        <color theme="1"/>
        <rFont val="Calibri"/>
        <family val="2"/>
        <charset val="0"/>
        <scheme val="minor"/>
      </rPr>
      <t xml:space="preserve"> - xx students with xx% O/s</t>
    </r>
  </si>
  <si>
    <t>Consumables @ £500 anticipating 20% do lab feasibilities</t>
  </si>
  <si>
    <t>Admissions administration</t>
  </si>
  <si>
    <t>CANVAS and Library (Grade 6)</t>
  </si>
  <si>
    <t xml:space="preserve">Administrator </t>
  </si>
  <si>
    <t xml:space="preserve">OfS Teaching grant </t>
  </si>
  <si>
    <t>OfS T grant</t>
  </si>
  <si>
    <t>Fees (20/21)</t>
  </si>
  <si>
    <t>2024/25</t>
  </si>
  <si>
    <t>OfS T Income (one year delay in receiving funding)</t>
  </si>
  <si>
    <t>Course Director</t>
  </si>
  <si>
    <t>e-learning input</t>
  </si>
  <si>
    <t>posts listed are for guidance, neither compulsory nor exhaustive</t>
  </si>
  <si>
    <t>Senior Lecturer</t>
  </si>
  <si>
    <t>Lecturer</t>
  </si>
  <si>
    <t>Teaching Fellow</t>
  </si>
  <si>
    <t>Notes</t>
  </si>
  <si>
    <t>Grade</t>
  </si>
  <si>
    <t>costs listed are for guidance,not an exhaustive list</t>
  </si>
  <si>
    <t>Marketing/advertising</t>
  </si>
  <si>
    <t>Name of Course</t>
  </si>
  <si>
    <t>Additional english language support</t>
  </si>
  <si>
    <t>additional SU support</t>
  </si>
  <si>
    <t>link to salary scales tabs</t>
  </si>
  <si>
    <t xml:space="preserve">Check likely OFS band with JAL </t>
  </si>
  <si>
    <t>Careers service expansion</t>
  </si>
  <si>
    <t>2025/26</t>
  </si>
  <si>
    <t>2026/27</t>
  </si>
  <si>
    <t>2027/28</t>
  </si>
  <si>
    <t>2028/29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</si>
</sst>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3" formatCode="_-* #,##0.00_-;\-* #,##0.00_-;_-* &quot;-&quot;??_-;_-@_-"/>
    <numFmt numFmtId="164" formatCode="0.0%"/>
    <numFmt numFmtId="165" formatCode="&quot;£&quot;#,##0"/>
    <numFmt numFmtId="166" formatCode="#,##0;\(#,##0\)"/>
    <numFmt numFmtId="167" formatCode="#,##0_ ;[Red]\-#,##0\ "/>
  </numFmts>
  <fonts count="65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i/>
      <sz val="9"/>
      <color theme="1"/>
      <name val="Calibri"/>
      <family val="2"/>
      <charset val="0"/>
      <scheme val="minor"/>
    </font>
    <font>
      <b/>
      <sz val="14"/>
      <color rgb="FF00B05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rgb="FF00B050"/>
      <name val="Calibri"/>
      <family val="2"/>
      <charset val="0"/>
      <scheme val="minor"/>
    </font>
    <font>
      <b/>
      <sz val="11"/>
      <color rgb="FF00B050"/>
      <name val="Calibri"/>
      <family val="2"/>
      <charset val="0"/>
      <scheme val="minor"/>
    </font>
    <font>
      <b/>
      <sz val="10"/>
      <color rgb="FF00B050"/>
      <name val="Calibri"/>
      <family val="2"/>
      <charset val="0"/>
      <scheme val="minor"/>
    </font>
    <font>
      <b/>
      <i/>
      <sz val="11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b/>
      <sz val="11"/>
      <color rgb="FFFF0000"/>
      <name val="Calibri"/>
      <family val="2"/>
      <charset val="0"/>
      <scheme val="minor"/>
    </font>
    <font>
      <sz val="11"/>
      <color theme="4" tint="-0.249977111117893"/>
      <name val="Calibri"/>
      <family val="2"/>
      <charset val="0"/>
      <scheme val="minor"/>
    </font>
    <font>
      <b/>
      <sz val="11"/>
      <color theme="4" tint="-0.249977111117893"/>
      <name val="Calibri"/>
      <family val="2"/>
      <charset val="0"/>
      <scheme val="minor"/>
    </font>
    <font>
      <sz val="11"/>
      <color indexed="10"/>
      <name val="Calibri"/>
      <family val="2"/>
      <charset val="0"/>
    </font>
    <font>
      <b/>
      <sz val="11"/>
      <color indexed="8"/>
      <name val="Calibri"/>
      <family val="2"/>
      <charset val="0"/>
    </font>
    <font>
      <sz val="11"/>
      <color theme="1"/>
      <name val="Arial"/>
      <family val="2"/>
      <charset val="0"/>
    </font>
    <font>
      <i/>
      <sz val="11"/>
      <color theme="1"/>
      <name val="Calibri"/>
      <family val="2"/>
      <charset val="0"/>
      <scheme val="minor"/>
    </font>
    <font>
      <b/>
      <sz val="11"/>
      <color theme="1"/>
      <name val="Arial"/>
      <family val="2"/>
      <charset val="0"/>
    </font>
    <font>
      <sz val="11"/>
      <color rgb="FF01629D"/>
      <name val="Calibri"/>
      <family val="2"/>
      <charset val="0"/>
      <scheme val="minor"/>
    </font>
    <font>
      <b/>
      <sz val="11"/>
      <color rgb="FF01629D"/>
      <name val="Calibri"/>
      <family val="2"/>
      <charset val="0"/>
      <scheme val="minor"/>
    </font>
    <font>
      <i/>
      <sz val="11"/>
      <color theme="4" tint="-0.249977111117893"/>
      <name val="Calibri"/>
      <family val="2"/>
      <charset val="0"/>
      <scheme val="minor"/>
    </font>
    <font>
      <b/>
      <i/>
      <sz val="11"/>
      <color theme="4" tint="-0.249977111117893"/>
      <name val="Calibri"/>
      <family val="2"/>
      <charset val="0"/>
      <scheme val="minor"/>
    </font>
    <font>
      <b/>
      <i/>
      <sz val="1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name val="Calibri"/>
      <family val="2"/>
      <charset val="0"/>
      <scheme val="minor"/>
    </font>
    <font>
      <sz val="11"/>
      <color indexed="8"/>
      <name val="Calibri"/>
      <family val="2"/>
      <charset val="0"/>
    </font>
    <font>
      <sz val="11"/>
      <color indexed="9"/>
      <name val="Calibri"/>
      <family val="2"/>
      <charset val="0"/>
    </font>
    <font>
      <sz val="11"/>
      <color indexed="20"/>
      <name val="Calibri"/>
      <family val="2"/>
      <charset val="0"/>
    </font>
    <font>
      <b/>
      <sz val="11"/>
      <color indexed="10"/>
      <name val="Calibri"/>
      <family val="2"/>
      <charset val="0"/>
    </font>
    <font>
      <b/>
      <sz val="11"/>
      <color indexed="9"/>
      <name val="Calibri"/>
      <family val="2"/>
      <charset val="0"/>
    </font>
    <font>
      <sz val="10"/>
      <name val="MS Sans Serif"/>
      <family val="2"/>
      <charset val="0"/>
    </font>
    <font>
      <i/>
      <sz val="11"/>
      <color indexed="23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62"/>
      <name val="Calibri"/>
      <family val="2"/>
      <charset val="0"/>
    </font>
    <font>
      <sz val="11"/>
      <color indexed="19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b/>
      <sz val="14"/>
      <color theme="1"/>
      <name val="Calibri"/>
      <family val="2"/>
      <charset val="0"/>
      <scheme val="minor"/>
    </font>
    <font>
      <i/>
      <sz val="11"/>
      <color rgb="FFFF0000"/>
      <name val="Calibri"/>
      <family val="2"/>
      <charset val="0"/>
      <scheme val="minor"/>
    </font>
    <font>
      <sz val="10"/>
      <color indexed="8"/>
      <name val="Arial"/>
      <family val="2"/>
      <charset val="0"/>
    </font>
    <font>
      <sz val="11"/>
      <color rgb="FF0070C0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8"/>
      <color rgb="FF92D050"/>
      <name val="Calibri"/>
      <family val="2"/>
      <charset val="0"/>
      <scheme val="minor"/>
    </font>
    <font>
      <sz val="8"/>
      <color rgb="FF92D050"/>
      <name val="Calibri"/>
      <family val="2"/>
      <charset val="0"/>
      <scheme val="minor"/>
    </font>
    <font>
      <b/>
      <sz val="12"/>
      <color rgb="FF92D050"/>
      <name val="Calibri"/>
      <family val="2"/>
      <charset val="0"/>
      <scheme val="minor"/>
    </font>
    <font>
      <b/>
      <sz val="8"/>
      <color rgb="FFFFC000"/>
      <name val="Calibri"/>
      <family val="2"/>
      <charset val="0"/>
      <scheme val="minor"/>
    </font>
    <font>
      <sz val="8"/>
      <color rgb="FFFFC000"/>
      <name val="Calibri"/>
      <family val="2"/>
      <charset val="0"/>
      <scheme val="minor"/>
    </font>
    <font>
      <b/>
      <sz val="12"/>
      <color rgb="FFFFC000"/>
      <name val="Calibri"/>
      <family val="2"/>
      <charset val="0"/>
      <scheme val="minor"/>
    </font>
    <font>
      <b/>
      <sz val="8"/>
      <color rgb="FFFF0000"/>
      <name val="Calibri"/>
      <family val="2"/>
      <charset val="0"/>
      <scheme val="minor"/>
    </font>
    <font>
      <sz val="8"/>
      <color rgb="FFFF0000"/>
      <name val="Calibri"/>
      <family val="2"/>
      <charset val="0"/>
      <scheme val="minor"/>
    </font>
    <font>
      <b/>
      <sz val="12"/>
      <color rgb="FFFF0000"/>
      <name val="Calibri"/>
      <family val="2"/>
      <charset val="0"/>
      <scheme val="minor"/>
    </font>
    <font>
      <b/>
      <sz val="8"/>
      <color theme="1"/>
      <name val="Calibri"/>
      <family val="2"/>
      <charset val="0"/>
      <scheme val="minor"/>
    </font>
    <font>
      <sz val="8"/>
      <color theme="1"/>
      <name val="Calibri"/>
      <family val="2"/>
      <charset val="0"/>
      <scheme val="minor"/>
    </font>
    <font>
      <b/>
      <sz val="11"/>
      <color rgb="FF92D050"/>
      <name val="Calibri"/>
      <family val="2"/>
      <charset val="0"/>
      <scheme val="minor"/>
    </font>
    <font>
      <b/>
      <sz val="11"/>
      <color rgb="FFFFC000"/>
      <name val="Calibri"/>
      <family val="2"/>
      <charset val="0"/>
      <scheme val="minor"/>
    </font>
    <font>
      <i/>
      <sz val="1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sz val="10"/>
      <name val="Arial"/>
      <charset val="0"/>
    </font>
  </fonts>
  <fills count="2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6"/>
        <bgColor indexed="65"/>
      </patternFill>
    </fill>
    <fill>
      <patternFill patternType="solid">
        <fgColor indexed="54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8931852168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5">
    <xf numFmtId="0" fontId="0" fillId="0" borderId="0"/>
    <xf numFmtId="9" fontId="0" fillId="0" borderId="0" applyAlignment="0" applyBorder="0" applyFont="0" applyFill="0" applyProtection="0"/>
    <xf numFmtId="0" fontId="23" fillId="0" borderId="0"/>
    <xf numFmtId="0" fontId="0" fillId="0" borderId="0"/>
    <xf numFmtId="0" fontId="25" fillId="2" borderId="0" applyAlignment="0" applyBorder="0" applyNumberFormat="0" applyProtection="0"/>
    <xf numFmtId="0" fontId="25" fillId="3" borderId="0" applyAlignment="0" applyBorder="0" applyNumberFormat="0" applyProtection="0"/>
    <xf numFmtId="0" fontId="25" fillId="4" borderId="0" applyAlignment="0" applyBorder="0" applyNumberFormat="0" applyProtection="0"/>
    <xf numFmtId="0" fontId="25" fillId="5" borderId="0" applyAlignment="0" applyBorder="0" applyNumberFormat="0" applyProtection="0"/>
    <xf numFmtId="0" fontId="25" fillId="6" borderId="0" applyAlignment="0" applyBorder="0" applyNumberFormat="0" applyProtection="0"/>
    <xf numFmtId="0" fontId="25" fillId="4" borderId="0" applyAlignment="0" applyBorder="0" applyNumberFormat="0" applyProtection="0"/>
    <xf numFmtId="0" fontId="25" fillId="6" borderId="0" applyAlignment="0" applyBorder="0" applyNumberFormat="0" applyProtection="0"/>
    <xf numFmtId="0" fontId="25" fillId="3" borderId="0" applyAlignment="0" applyBorder="0" applyNumberFormat="0" applyProtection="0"/>
    <xf numFmtId="0" fontId="25" fillId="7" borderId="0" applyAlignment="0" applyBorder="0" applyNumberFormat="0" applyProtection="0"/>
    <xf numFmtId="0" fontId="25" fillId="8" borderId="0" applyAlignment="0" applyBorder="0" applyNumberFormat="0" applyProtection="0"/>
    <xf numFmtId="0" fontId="25" fillId="6" borderId="0" applyAlignment="0" applyBorder="0" applyNumberFormat="0" applyProtection="0"/>
    <xf numFmtId="0" fontId="25" fillId="4" borderId="0" applyAlignment="0" applyBorder="0" applyNumberFormat="0" applyProtection="0"/>
    <xf numFmtId="0" fontId="26" fillId="6" borderId="0" applyAlignment="0" applyBorder="0" applyNumberFormat="0" applyProtection="0"/>
    <xf numFmtId="0" fontId="26" fillId="9" borderId="0" applyAlignment="0" applyBorder="0" applyNumberFormat="0" applyProtection="0"/>
    <xf numFmtId="0" fontId="26" fillId="10" borderId="0" applyAlignment="0" applyBorder="0" applyNumberFormat="0" applyProtection="0"/>
    <xf numFmtId="0" fontId="26" fillId="8" borderId="0" applyAlignment="0" applyBorder="0" applyNumberFormat="0" applyProtection="0"/>
    <xf numFmtId="0" fontId="26" fillId="6" borderId="0" applyAlignment="0" applyBorder="0" applyNumberFormat="0" applyProtection="0"/>
    <xf numFmtId="0" fontId="26" fillId="3" borderId="0" applyAlignment="0" applyBorder="0" applyNumberFormat="0" applyProtection="0"/>
    <xf numFmtId="0" fontId="26" fillId="11" borderId="0" applyAlignment="0" applyBorder="0" applyNumberFormat="0" applyProtection="0"/>
    <xf numFmtId="0" fontId="26" fillId="9" borderId="0" applyAlignment="0" applyBorder="0" applyNumberFormat="0" applyProtection="0"/>
    <xf numFmtId="0" fontId="26" fillId="10" borderId="0" applyAlignment="0" applyBorder="0" applyNumberFormat="0" applyProtection="0"/>
    <xf numFmtId="0" fontId="26" fillId="12" borderId="0" applyAlignment="0" applyBorder="0" applyNumberFormat="0" applyProtection="0"/>
    <xf numFmtId="0" fontId="26" fillId="13" borderId="0" applyAlignment="0" applyBorder="0" applyNumberFormat="0" applyProtection="0"/>
    <xf numFmtId="0" fontId="26" fillId="14" borderId="0" applyAlignment="0" applyBorder="0" applyNumberFormat="0" applyProtection="0"/>
    <xf numFmtId="0" fontId="27" fillId="15" borderId="0" applyAlignment="0" applyBorder="0" applyNumberFormat="0" applyProtection="0"/>
    <xf numFmtId="0" fontId="28" fillId="16" borderId="1" applyAlignment="0" applyNumberFormat="0" applyProtection="0"/>
    <xf numFmtId="0" fontId="29" fillId="17" borderId="2" applyAlignment="0" applyNumberFormat="0" applyProtection="0"/>
    <xf numFmtId="40" fontId="30" fillId="0" borderId="0" applyAlignment="0" applyBorder="0" applyFont="0" applyFill="0" applyProtection="0"/>
    <xf numFmtId="0" fontId="31" fillId="0" borderId="0" applyAlignment="0" applyBorder="0" applyNumberFormat="0" applyFill="0" applyProtection="0"/>
    <xf numFmtId="0" fontId="32" fillId="6" borderId="0" applyAlignment="0" applyBorder="0" applyNumberFormat="0" applyProtection="0"/>
    <xf numFmtId="0" fontId="33" fillId="0" borderId="3" applyAlignment="0" applyNumberFormat="0" applyFill="0" applyProtection="0"/>
    <xf numFmtId="0" fontId="34" fillId="0" borderId="4" applyAlignment="0" applyNumberFormat="0" applyFill="0" applyProtection="0"/>
    <xf numFmtId="0" fontId="35" fillId="0" borderId="5" applyAlignment="0" applyNumberFormat="0" applyFill="0" applyProtection="0"/>
    <xf numFmtId="0" fontId="35" fillId="0" borderId="0" applyAlignment="0" applyBorder="0" applyNumberFormat="0" applyFill="0" applyProtection="0"/>
    <xf numFmtId="0" fontId="36" fillId="7" borderId="1" applyAlignment="0" applyNumberFormat="0" applyProtection="0"/>
    <xf numFmtId="0" fontId="13" fillId="0" borderId="6" applyAlignment="0" applyNumberFormat="0" applyFill="0" applyProtection="0"/>
    <xf numFmtId="0" fontId="37" fillId="7" borderId="0" applyAlignment="0" applyBorder="0" applyNumberFormat="0" applyProtection="0"/>
    <xf numFmtId="0" fontId="0" fillId="0" borderId="0"/>
    <xf numFmtId="0" fontId="30" fillId="4" borderId="7" applyAlignment="0" applyFont="0" applyNumberFormat="0" applyProtection="0"/>
    <xf numFmtId="0" fontId="38" fillId="16" borderId="8" applyAlignment="0" applyNumberFormat="0" applyProtection="0"/>
    <xf numFmtId="9" fontId="0" fillId="0" borderId="0" applyAlignment="0" applyBorder="0" applyFont="0" applyFill="0" applyProtection="0"/>
    <xf numFmtId="9" fontId="0" fillId="0" borderId="0" applyAlignment="0" applyBorder="0" applyFont="0" applyFill="0" applyProtection="0"/>
    <xf numFmtId="9" fontId="25" fillId="0" borderId="0" applyAlignment="0" applyBorder="0" applyFont="0" applyFill="0" applyProtection="0"/>
    <xf numFmtId="9" fontId="0" fillId="0" borderId="0" applyAlignment="0" applyBorder="0" applyFont="0" applyFill="0" applyProtection="0"/>
    <xf numFmtId="0" fontId="39" fillId="0" borderId="0" applyAlignment="0" applyBorder="0" applyNumberFormat="0" applyFill="0" applyProtection="0"/>
    <xf numFmtId="0" fontId="14" fillId="0" borderId="9" applyAlignment="0" applyNumberFormat="0" applyFill="0" applyProtection="0"/>
    <xf numFmtId="0" fontId="13" fillId="0" borderId="0" applyAlignment="0" applyBorder="0" applyNumberFormat="0" applyFill="0" applyProtection="0"/>
    <xf numFmtId="0" fontId="42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16" borderId="1" applyAlignment="0" applyNumberFormat="0" applyProtection="0"/>
    <xf numFmtId="0" fontId="28" fillId="16" borderId="1" applyAlignment="0" applyNumberFormat="0" applyProtection="0"/>
    <xf numFmtId="0" fontId="36" fillId="7" borderId="1" applyAlignment="0" applyNumberFormat="0" applyProtection="0"/>
    <xf numFmtId="0" fontId="36" fillId="7" borderId="1" applyAlignment="0" applyNumberFormat="0" applyProtection="0"/>
    <xf numFmtId="0" fontId="30" fillId="4" borderId="7" applyAlignment="0" applyFont="0" applyNumberFormat="0" applyProtection="0"/>
    <xf numFmtId="0" fontId="30" fillId="4" borderId="7" applyAlignment="0" applyFont="0" applyNumberFormat="0" applyProtection="0"/>
    <xf numFmtId="0" fontId="38" fillId="16" borderId="8" applyAlignment="0" applyNumberFormat="0" applyProtection="0"/>
    <xf numFmtId="0" fontId="38" fillId="16" borderId="8" applyAlignment="0" applyNumberFormat="0" applyProtection="0"/>
    <xf numFmtId="0" fontId="14" fillId="0" borderId="9" applyAlignment="0" applyNumberFormat="0" applyFill="0" applyProtection="0"/>
    <xf numFmtId="0" fontId="14" fillId="0" borderId="9" applyAlignment="0" applyNumberFormat="0" applyFill="0" applyProtection="0"/>
    <xf numFmtId="43" fontId="23" fillId="0" borderId="0" applyAlignment="0" applyBorder="0" applyFont="0" applyFill="0" applyProtection="0"/>
    <xf numFmtId="0" fontId="64" fillId="0" borderId="0"/>
  </cellStyleXfs>
  <cellXfs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Alignment="1" applyFont="1">
      <alignment horizontal="center"/>
    </xf>
    <xf numFmtId="0" fontId="0" fillId="18" borderId="10" xfId="0" applyBorder="1" applyFill="1"/>
    <xf numFmtId="0" fontId="0" fillId="18" borderId="10" xfId="0" applyAlignment="1" applyBorder="1" applyFill="1">
      <alignment horizontal="center"/>
    </xf>
    <xf numFmtId="0" fontId="1" fillId="0" borderId="0" xfId="0" applyAlignment="1" applyFont="1" quotePrefix="1">
      <alignment horizontal="center"/>
    </xf>
    <xf numFmtId="0" fontId="1" fillId="0" borderId="0" xfId="0" applyAlignment="1" applyFont="1">
      <alignment horizontal="center" wrapText="1"/>
    </xf>
    <xf numFmtId="0" fontId="0" fillId="0" borderId="0" xfId="0" applyBorder="1" applyFill="1"/>
    <xf numFmtId="0" fontId="0" fillId="0" borderId="0" xfId="0" applyAlignment="1" applyBorder="1" applyFill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18" borderId="10" xfId="0" applyAlignment="1" applyBorder="1" applyFont="1" applyFill="1">
      <alignment wrapText="1"/>
    </xf>
    <xf numFmtId="0" fontId="1" fillId="0" borderId="0" xfId="0" applyAlignment="1" applyFont="1">
      <alignment horizontal="right" wrapText="1"/>
    </xf>
    <xf numFmtId="0" fontId="2" fillId="0" borderId="0" xfId="0" applyAlignment="1" applyFont="1">
      <alignment vertical="center"/>
    </xf>
    <xf numFmtId="0" fontId="3" fillId="0" borderId="0" xfId="0" applyAlignment="1" applyFont="1">
      <alignment vertical="center" wrapText="1"/>
    </xf>
    <xf numFmtId="0" fontId="5" fillId="0" borderId="0" xfId="0" applyAlignment="1" applyFont="1">
      <alignment vertical="center"/>
    </xf>
    <xf numFmtId="164" fontId="0" fillId="18" borderId="10" xfId="1" applyBorder="1" applyFont="1" applyNumberFormat="1" applyFill="1"/>
    <xf numFmtId="0" fontId="1" fillId="0" borderId="0" xfId="0" applyAlignment="1" applyBorder="1" applyFont="1" applyFill="1">
      <alignment horizontal="center" wrapText="1"/>
    </xf>
    <xf numFmtId="0" fontId="10" fillId="0" borderId="0" xfId="0" applyAlignment="1" applyFont="1">
      <alignment horizontal="center" wrapText="1"/>
    </xf>
    <xf numFmtId="0" fontId="11" fillId="0" borderId="0" xfId="0" applyFont="1"/>
    <xf numFmtId="0" fontId="12" fillId="0" borderId="0" xfId="0" applyAlignment="1" applyFont="1" quotePrefix="1">
      <alignment horizontal="center" vertical="center"/>
    </xf>
    <xf numFmtId="0" fontId="12" fillId="0" borderId="0" xfId="0" applyFont="1"/>
    <xf numFmtId="0" fontId="12" fillId="0" borderId="0" xfId="0" applyAlignment="1" applyFont="1" quotePrefix="1">
      <alignment horizontal="center"/>
    </xf>
    <xf numFmtId="0" fontId="1" fillId="0" borderId="0" xfId="0" applyAlignment="1" applyFont="1">
      <alignment wrapText="1"/>
    </xf>
    <xf numFmtId="0" fontId="0" fillId="0" borderId="0" xfId="0" applyAlignment="1">
      <alignment wrapText="1"/>
    </xf>
    <xf numFmtId="0" fontId="18" fillId="0" borderId="0" xfId="0" applyAlignment="1" applyBorder="1" applyFont="1">
      <alignment vertical="center" wrapText="1"/>
    </xf>
    <xf numFmtId="0" fontId="0" fillId="0" borderId="0" xfId="0" applyBorder="1"/>
    <xf numFmtId="0" fontId="19" fillId="0" borderId="0" xfId="0" applyAlignment="1" applyBorder="1" applyFont="1">
      <alignment vertical="center" wrapText="1"/>
    </xf>
    <xf numFmtId="0" fontId="20" fillId="0" borderId="0" xfId="0" applyFont="1"/>
    <xf numFmtId="0" fontId="2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4" fontId="24" fillId="0" borderId="0" xfId="3" applyBorder="1" applyFont="1" applyNumberFormat="1" applyFill="1"/>
    <xf numFmtId="4" fontId="1" fillId="0" borderId="11" xfId="0" applyBorder="1" applyFont="1" applyNumberFormat="1"/>
    <xf numFmtId="4" fontId="0" fillId="0" borderId="0" xfId="0" applyNumberFormat="1" applyFill="1"/>
    <xf numFmtId="0" fontId="40" fillId="0" borderId="0" xfId="0" applyFont="1"/>
    <xf numFmtId="0" fontId="9" fillId="0" borderId="0" xfId="0" applyAlignment="1" applyFont="1">
      <alignment horizontal="center" vertical="center"/>
    </xf>
    <xf numFmtId="0" fontId="41" fillId="0" borderId="0" xfId="0" applyAlignment="1" applyFont="1">
      <alignment horizontal="center" vertical="center"/>
    </xf>
    <xf numFmtId="0" fontId="0" fillId="0" borderId="12" xfId="0" applyAlignment="1" applyBorder="1">
      <alignment horizontal="right"/>
    </xf>
    <xf numFmtId="0" fontId="1" fillId="0" borderId="12" xfId="0" applyAlignment="1" applyBorder="1" applyFont="1">
      <alignment horizontal="right"/>
    </xf>
    <xf numFmtId="0" fontId="0" fillId="0" borderId="12" xfId="0" applyBorder="1"/>
    <xf numFmtId="166" fontId="0" fillId="0" borderId="12" xfId="0" applyBorder="1" applyNumberFormat="1"/>
    <xf numFmtId="166" fontId="0" fillId="0" borderId="10" xfId="0" applyBorder="1" applyNumberFormat="1"/>
    <xf numFmtId="3" fontId="0" fillId="0" borderId="12" xfId="0" applyBorder="1" applyNumberFormat="1"/>
    <xf numFmtId="1" fontId="0" fillId="0" borderId="12" xfId="0" applyBorder="1" applyNumberFormat="1"/>
    <xf numFmtId="0" fontId="0" fillId="0" borderId="13" xfId="0" applyBorder="1"/>
    <xf numFmtId="0" fontId="16" fillId="0" borderId="14" xfId="0" applyBorder="1" applyFont="1"/>
    <xf numFmtId="0" fontId="0" fillId="0" borderId="15" xfId="0" applyBorder="1"/>
    <xf numFmtId="0" fontId="0" fillId="0" borderId="14" xfId="0" applyBorder="1"/>
    <xf numFmtId="0" fontId="16" fillId="0" borderId="15" xfId="0" applyBorder="1" applyFont="1"/>
    <xf numFmtId="0" fontId="0" fillId="0" borderId="14" xfId="0" applyBorder="1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Alignment="1" applyBorder="1">
      <alignment horizontal="right"/>
    </xf>
    <xf numFmtId="165" fontId="0" fillId="0" borderId="12" xfId="0" applyBorder="1" applyNumberFormat="1"/>
    <xf numFmtId="0" fontId="16" fillId="0" borderId="12" xfId="0" applyBorder="1" applyFont="1"/>
    <xf numFmtId="0" fontId="0" fillId="0" borderId="12" xfId="0" applyBorder="1" applyFont="1"/>
    <xf numFmtId="166" fontId="0" fillId="0" borderId="13" xfId="0" applyBorder="1" applyNumberFormat="1"/>
    <xf numFmtId="0" fontId="41" fillId="0" borderId="0" xfId="0" applyAlignment="1" applyFont="1">
      <alignment horizontal="right" vertical="center"/>
    </xf>
    <xf numFmtId="4" fontId="0" fillId="0" borderId="0" xfId="0" applyAlignment="1" applyNumberFormat="1"/>
    <xf numFmtId="4" fontId="0" fillId="0" borderId="0" xfId="0" applyBorder="1" applyNumberFormat="1" applyFill="1"/>
    <xf numFmtId="0" fontId="0" fillId="0" borderId="10" xfId="0" applyBorder="1" applyFill="1"/>
    <xf numFmtId="3" fontId="0" fillId="18" borderId="10" xfId="0" applyAlignment="1" applyBorder="1" applyNumberFormat="1" applyFill="1">
      <alignment horizontal="center"/>
    </xf>
    <xf numFmtId="0" fontId="1" fillId="0" borderId="21" xfId="0" applyAlignment="1" applyBorder="1" applyFont="1">
      <alignment horizontal="right"/>
    </xf>
    <xf numFmtId="164" fontId="0" fillId="18" borderId="10" xfId="0" applyAlignment="1" applyBorder="1" applyFont="1" applyNumberFormat="1" applyFill="1">
      <alignment horizontal="right" wrapText="1"/>
    </xf>
    <xf numFmtId="3" fontId="0" fillId="18" borderId="10" xfId="0" applyAlignment="1" applyBorder="1" applyNumberFormat="1" applyFill="1">
      <alignment horizontal="center" wrapText="1"/>
    </xf>
    <xf numFmtId="0" fontId="9" fillId="0" borderId="0" xfId="0" applyAlignment="1" applyBorder="1" applyFont="1" applyFill="1">
      <alignment wrapText="1"/>
    </xf>
    <xf numFmtId="0" fontId="5" fillId="0" borderId="0" xfId="0" applyAlignment="1" applyBorder="1" applyFont="1" applyFill="1">
      <alignment wrapText="1"/>
    </xf>
    <xf numFmtId="0" fontId="24" fillId="0" borderId="0" xfId="0" applyAlignment="1" applyFont="1">
      <alignment horizontal="right"/>
    </xf>
    <xf numFmtId="0" fontId="15" fillId="18" borderId="10" xfId="0" applyAlignment="1" applyBorder="1" applyFont="1" applyFill="1">
      <alignment horizontal="center" vertical="center" wrapText="1"/>
    </xf>
    <xf numFmtId="0" fontId="17" fillId="0" borderId="10" xfId="0" applyAlignment="1" applyBorder="1" applyFont="1" applyFill="1">
      <alignment horizontal="center" vertical="center" wrapText="1"/>
    </xf>
    <xf numFmtId="0" fontId="0" fillId="0" borderId="0" xfId="0" applyAlignment="1" applyFill="1">
      <alignment wrapText="1"/>
    </xf>
    <xf numFmtId="9" fontId="16" fillId="0" borderId="12" xfId="1" applyBorder="1" applyFont="1" applyNumberFormat="1"/>
    <xf numFmtId="0" fontId="0" fillId="0" borderId="12" xfId="0" applyAlignment="1" applyBorder="1">
      <alignment horizontal="right" wrapText="1"/>
    </xf>
    <xf numFmtId="0" fontId="1" fillId="0" borderId="12" xfId="0" applyAlignment="1" applyBorder="1" applyFont="1">
      <alignment horizontal="right" wrapText="1"/>
    </xf>
    <xf numFmtId="0" fontId="18" fillId="0" borderId="0" xfId="0" applyAlignment="1" applyBorder="1" applyFont="1" applyFill="1">
      <alignment vertical="center" wrapText="1"/>
    </xf>
    <xf numFmtId="0" fontId="11" fillId="0" borderId="0" xfId="0" applyAlignment="1" applyBorder="1" applyFont="1" applyFill="1">
      <alignment horizontal="center" vertical="center"/>
    </xf>
    <xf numFmtId="0" fontId="0" fillId="0" borderId="22" xfId="0" applyBorder="1"/>
    <xf numFmtId="4" fontId="20" fillId="18" borderId="10" xfId="0" applyAlignment="1" applyBorder="1" applyFont="1" applyNumberFormat="1" applyFill="1">
      <alignment horizontal="center" vertical="center"/>
    </xf>
    <xf numFmtId="4" fontId="22" fillId="0" borderId="10" xfId="0" applyAlignment="1" applyBorder="1" applyFont="1" applyNumberFormat="1" applyFill="1">
      <alignment horizontal="center" vertical="center"/>
    </xf>
    <xf numFmtId="4" fontId="11" fillId="18" borderId="10" xfId="0" applyAlignment="1" applyBorder="1" applyFont="1" applyNumberFormat="1" applyFill="1">
      <alignment horizontal="center" vertical="center"/>
    </xf>
    <xf numFmtId="4" fontId="24" fillId="18" borderId="10" xfId="0" applyAlignment="1" applyBorder="1" applyFont="1" applyNumberFormat="1" applyFill="1">
      <alignment horizontal="center" vertical="center"/>
    </xf>
    <xf numFmtId="4" fontId="0" fillId="0" borderId="12" xfId="0" applyAlignment="1" applyBorder="1" applyNumberFormat="1" applyFill="1">
      <alignment horizontal="right"/>
    </xf>
    <xf numFmtId="0" fontId="43" fillId="0" borderId="0" xfId="0" applyFont="1"/>
    <xf numFmtId="0" fontId="0" fillId="0" borderId="0" xfId="0" applyAlignment="1">
      <alignment horizontal="left" indent="2"/>
    </xf>
    <xf numFmtId="3" fontId="0" fillId="0" borderId="0" xfId="0" applyNumberFormat="1" applyFill="1"/>
    <xf numFmtId="0" fontId="8" fillId="0" borderId="14" xfId="0" applyBorder="1" applyFont="1"/>
    <xf numFmtId="0" fontId="44" fillId="0" borderId="0" xfId="0" applyFont="1"/>
    <xf numFmtId="0" fontId="0" fillId="19" borderId="23" xfId="0" applyBorder="1" applyFill="1"/>
    <xf numFmtId="0" fontId="1" fillId="19" borderId="20" xfId="0" applyAlignment="1" applyBorder="1" applyFont="1" applyFill="1">
      <alignment horizontal="right"/>
    </xf>
    <xf numFmtId="0" fontId="1" fillId="19" borderId="23" xfId="0" applyBorder="1" applyFont="1" applyFill="1"/>
    <xf numFmtId="0" fontId="0" fillId="19" borderId="24" xfId="0" applyBorder="1" applyFill="1"/>
    <xf numFmtId="0" fontId="0" fillId="19" borderId="20" xfId="0" applyBorder="1" applyFill="1"/>
    <xf numFmtId="0" fontId="0" fillId="19" borderId="14" xfId="0" applyBorder="1" applyFont="1" applyFill="1"/>
    <xf numFmtId="0" fontId="0" fillId="19" borderId="15" xfId="0" applyBorder="1" applyFill="1"/>
    <xf numFmtId="0" fontId="0" fillId="19" borderId="12" xfId="0" applyBorder="1" applyFill="1"/>
    <xf numFmtId="0" fontId="0" fillId="19" borderId="20" xfId="0" applyAlignment="1" applyBorder="1" applyFill="1">
      <alignment horizontal="right" wrapText="1"/>
    </xf>
    <xf numFmtId="3" fontId="0" fillId="0" borderId="0" xfId="0" applyAlignment="1" applyNumberFormat="1">
      <alignment wrapText="1"/>
    </xf>
    <xf numFmtId="3" fontId="1" fillId="0" borderId="0" xfId="0" applyAlignment="1" applyBorder="1" applyFont="1" applyNumberFormat="1">
      <alignment horizontal="right"/>
    </xf>
    <xf numFmtId="3" fontId="24" fillId="0" borderId="0" xfId="3" applyBorder="1" applyFont="1" applyNumberFormat="1" applyFill="1"/>
    <xf numFmtId="3" fontId="1" fillId="0" borderId="11" xfId="0" applyBorder="1" applyFont="1" applyNumberFormat="1"/>
    <xf numFmtId="3" fontId="1" fillId="0" borderId="0" xfId="0" applyBorder="1" applyFont="1" applyNumberFormat="1"/>
    <xf numFmtId="3" fontId="1" fillId="0" borderId="0" xfId="0" applyAlignment="1" applyBorder="1" applyFont="1" applyNumberFormat="1">
      <alignment horizontal="right" wrapText="1"/>
    </xf>
    <xf numFmtId="0" fontId="0" fillId="0" borderId="0" xfId="0" applyFont="1"/>
    <xf numFmtId="0" fontId="40" fillId="0" borderId="0" xfId="0" applyAlignment="1" applyFont="1">
      <alignment vertical="center" wrapText="1"/>
    </xf>
    <xf numFmtId="3" fontId="0" fillId="0" borderId="0" xfId="0" applyBorder="1" applyNumberFormat="1"/>
    <xf numFmtId="0" fontId="1" fillId="0" borderId="0" xfId="0" applyAlignment="1" applyFont="1">
      <alignment horizontal="right"/>
    </xf>
    <xf numFmtId="3" fontId="1" fillId="0" borderId="11" xfId="0" applyAlignment="1" applyBorder="1" applyFont="1" applyNumberFormat="1"/>
    <xf numFmtId="3" fontId="0" fillId="0" borderId="22" xfId="0" applyBorder="1" applyNumberFormat="1"/>
    <xf numFmtId="0" fontId="1" fillId="20" borderId="16" xfId="0" applyBorder="1" applyFont="1" applyFill="1"/>
    <xf numFmtId="0" fontId="1" fillId="20" borderId="17" xfId="0" applyBorder="1" applyFont="1" applyFill="1"/>
    <xf numFmtId="166" fontId="1" fillId="20" borderId="10" xfId="0" applyBorder="1" applyFont="1" applyNumberFormat="1" applyFill="1"/>
    <xf numFmtId="3" fontId="1" fillId="0" borderId="0" xfId="0" applyFont="1" applyNumberFormat="1"/>
    <xf numFmtId="9" fontId="16" fillId="0" borderId="10" xfId="1" applyBorder="1" applyFont="1" applyNumberFormat="1"/>
    <xf numFmtId="0" fontId="46" fillId="0" borderId="0" xfId="0" applyFont="1"/>
    <xf numFmtId="0" fontId="48" fillId="0" borderId="0" xfId="0" applyFont="1"/>
    <xf numFmtId="0" fontId="51" fillId="0" borderId="0" xfId="0" applyFont="1"/>
    <xf numFmtId="0" fontId="54" fillId="0" borderId="0" xfId="0" applyFont="1"/>
    <xf numFmtId="0" fontId="57" fillId="0" borderId="0" xfId="0" applyFont="1"/>
    <xf numFmtId="0" fontId="1" fillId="0" borderId="16" xfId="0" applyBorder="1" applyFont="1"/>
    <xf numFmtId="0" fontId="1" fillId="0" borderId="17" xfId="0" applyBorder="1" applyFont="1"/>
    <xf numFmtId="166" fontId="1" fillId="0" borderId="10" xfId="0" applyBorder="1" applyFont="1" applyNumberFormat="1"/>
    <xf numFmtId="3" fontId="11" fillId="0" borderId="0" xfId="0" applyAlignment="1" applyBorder="1" applyFont="1" applyNumberFormat="1" applyFill="1">
      <alignment horizontal="right" vertical="center"/>
    </xf>
    <xf numFmtId="167" fontId="1" fillId="0" borderId="11" xfId="0" applyBorder="1" applyFont="1" applyNumberFormat="1"/>
    <xf numFmtId="0" fontId="0" fillId="0" borderId="0" xfId="0" applyFont="1" applyFill="1"/>
    <xf numFmtId="3" fontId="0" fillId="0" borderId="0" xfId="0" applyFont="1" applyNumberFormat="1"/>
    <xf numFmtId="0" fontId="58" fillId="0" borderId="0" xfId="0" applyFont="1"/>
    <xf numFmtId="9" fontId="0" fillId="0" borderId="0" xfId="0" applyNumberFormat="1"/>
    <xf numFmtId="3" fontId="60" fillId="0" borderId="0" xfId="0" applyAlignment="1" applyFont="1" applyNumberFormat="1">
      <alignment horizontal="center" vertical="center"/>
    </xf>
    <xf numFmtId="165" fontId="0" fillId="0" borderId="0" xfId="0" applyNumberFormat="1"/>
    <xf numFmtId="4" fontId="0" fillId="0" borderId="20" xfId="0" applyAlignment="1" applyBorder="1" applyNumberFormat="1" applyFill="1">
      <alignment horizontal="right"/>
    </xf>
    <xf numFmtId="3" fontId="0" fillId="19" borderId="12" xfId="0" applyBorder="1" applyNumberFormat="1" applyFill="1"/>
    <xf numFmtId="1" fontId="0" fillId="19" borderId="12" xfId="0" applyBorder="1" applyNumberFormat="1" applyFill="1"/>
    <xf numFmtId="9" fontId="61" fillId="0" borderId="0" xfId="0" applyFont="1" applyNumberFormat="1"/>
    <xf numFmtId="0" fontId="63" fillId="0" borderId="0" xfId="0" applyAlignment="1" applyFont="1"/>
    <xf numFmtId="0" fontId="0" fillId="0" borderId="0" xfId="0" applyAlignment="1"/>
    <xf numFmtId="3" fontId="1" fillId="0" borderId="21" xfId="0" applyAlignment="1" applyBorder="1" applyFont="1" applyNumberFormat="1" applyFill="1" quotePrefix="1">
      <alignment horizontal="right" wrapText="1"/>
    </xf>
    <xf numFmtId="0" fontId="0" fillId="0" borderId="10" xfId="0" applyAlignment="1" applyBorder="1">
      <alignment horizontal="center"/>
    </xf>
    <xf numFmtId="0" fontId="0" fillId="0" borderId="10" xfId="0" applyBorder="1"/>
    <xf numFmtId="0" fontId="1" fillId="19" borderId="10" xfId="0" applyAlignment="1" applyBorder="1" applyFont="1" applyFill="1">
      <alignment horizontal="right"/>
    </xf>
    <xf numFmtId="0" fontId="1" fillId="0" borderId="10" xfId="0" applyAlignment="1" applyBorder="1" applyFont="1" applyFill="1">
      <alignment horizontal="right" wrapText="1"/>
    </xf>
    <xf numFmtId="0" fontId="1" fillId="0" borderId="10" xfId="0" applyAlignment="1" applyBorder="1" applyFont="1" applyFill="1">
      <alignment horizontal="right"/>
    </xf>
    <xf numFmtId="0" fontId="45" fillId="0" borderId="10" xfId="0" applyBorder="1" applyFont="1"/>
    <xf numFmtId="0" fontId="46" fillId="0" borderId="10" xfId="0" applyBorder="1" applyFont="1"/>
    <xf numFmtId="0" fontId="47" fillId="0" borderId="10" xfId="0" applyBorder="1" applyFont="1"/>
    <xf numFmtId="0" fontId="48" fillId="19" borderId="10" xfId="0" applyBorder="1" applyFont="1" applyFill="1"/>
    <xf numFmtId="0" fontId="48" fillId="0" borderId="10" xfId="0" applyBorder="1" applyFont="1"/>
    <xf numFmtId="0" fontId="49" fillId="0" borderId="10" xfId="0" applyBorder="1" applyFont="1"/>
    <xf numFmtId="167" fontId="46" fillId="19" borderId="10" xfId="0" applyBorder="1" applyFont="1" applyNumberFormat="1" applyFill="1"/>
    <xf numFmtId="167" fontId="46" fillId="0" borderId="10" xfId="0" applyBorder="1" applyFont="1" applyNumberFormat="1"/>
    <xf numFmtId="0" fontId="50" fillId="0" borderId="10" xfId="0" applyBorder="1" applyFont="1"/>
    <xf numFmtId="167" fontId="51" fillId="19" borderId="10" xfId="0" applyBorder="1" applyFont="1" applyNumberFormat="1" applyFill="1"/>
    <xf numFmtId="0" fontId="51" fillId="0" borderId="10" xfId="0" applyBorder="1" applyFont="1"/>
    <xf numFmtId="0" fontId="52" fillId="0" borderId="10" xfId="0" applyBorder="1" applyFont="1"/>
    <xf numFmtId="0" fontId="53" fillId="0" borderId="10" xfId="0" applyBorder="1" applyFont="1"/>
    <xf numFmtId="167" fontId="54" fillId="0" borderId="10" xfId="0" applyBorder="1" applyFont="1" applyNumberFormat="1"/>
    <xf numFmtId="0" fontId="54" fillId="0" borderId="10" xfId="0" applyBorder="1" applyFont="1"/>
    <xf numFmtId="0" fontId="55" fillId="0" borderId="10" xfId="0" applyBorder="1" applyFont="1"/>
    <xf numFmtId="167" fontId="0" fillId="0" borderId="10" xfId="0" applyBorder="1" applyNumberFormat="1"/>
    <xf numFmtId="0" fontId="56" fillId="21" borderId="10" xfId="0" applyBorder="1" applyFont="1" applyFill="1"/>
    <xf numFmtId="167" fontId="57" fillId="21" borderId="10" xfId="0" applyBorder="1" applyFont="1" applyNumberFormat="1" applyFill="1"/>
    <xf numFmtId="0" fontId="57" fillId="0" borderId="10" xfId="0" applyBorder="1" applyFont="1"/>
    <xf numFmtId="0" fontId="57" fillId="21" borderId="10" xfId="0" applyBorder="1" applyFont="1" applyFill="1"/>
    <xf numFmtId="9" fontId="61" fillId="0" borderId="10" xfId="0" applyBorder="1" applyFont="1" applyNumberFormat="1"/>
    <xf numFmtId="0" fontId="0" fillId="0" borderId="12" xfId="0" applyAlignment="1" applyBorder="1" applyFill="1">
      <alignment horizontal="right"/>
    </xf>
    <xf numFmtId="0" fontId="0" fillId="0" borderId="12" xfId="0" applyBorder="1" applyFill="1"/>
    <xf numFmtId="0" fontId="0" fillId="0" borderId="20" xfId="0" applyAlignment="1" applyBorder="1" applyFill="1">
      <alignment horizontal="right"/>
    </xf>
    <xf numFmtId="166" fontId="0" fillId="0" borderId="12" xfId="0" applyBorder="1" applyNumberFormat="1" applyFill="1"/>
    <xf numFmtId="166" fontId="1" fillId="0" borderId="10" xfId="0" applyBorder="1" applyFont="1" applyNumberFormat="1" applyFill="1"/>
    <xf numFmtId="3" fontId="1" fillId="0" borderId="11" xfId="0" applyBorder="1" applyFont="1" applyNumberFormat="1" applyFill="1"/>
    <xf numFmtId="3" fontId="1" fillId="0" borderId="11" xfId="0" applyAlignment="1" applyBorder="1" applyFont="1" applyNumberFormat="1" applyFill="1"/>
    <xf numFmtId="165" fontId="0" fillId="0" borderId="12" xfId="0" applyBorder="1" applyNumberFormat="1" applyFill="1"/>
    <xf numFmtId="0" fontId="24" fillId="0" borderId="0" xfId="0" applyFont="1"/>
    <xf numFmtId="0" fontId="0" fillId="0" borderId="0" xfId="0" applyAlignment="1" applyFont="1">
      <alignment wrapText="1"/>
    </xf>
    <xf numFmtId="3" fontId="11" fillId="20" borderId="0" xfId="0" applyAlignment="1" applyBorder="1" applyFont="1" applyNumberFormat="1" applyFill="1">
      <alignment horizontal="right" vertical="center"/>
    </xf>
    <xf numFmtId="0" fontId="0" fillId="20" borderId="0" xfId="0" applyFill="1"/>
    <xf numFmtId="0" fontId="62" fillId="0" borderId="10" xfId="0" applyAlignment="1" applyBorder="1" applyFont="1">
      <alignment horizontal="center"/>
    </xf>
    <xf numFmtId="0" fontId="1" fillId="0" borderId="10" xfId="0" applyAlignment="1" applyBorder="1" applyFont="1">
      <alignment horizontal="center"/>
    </xf>
    <xf numFmtId="0" fontId="1" fillId="0" borderId="25" xfId="0" applyAlignment="1" applyBorder="1" applyFont="1">
      <alignment horizontal="center"/>
    </xf>
    <xf numFmtId="0" fontId="1" fillId="19" borderId="23" xfId="0" applyAlignment="1" applyBorder="1" applyFont="1" applyFill="1">
      <alignment horizontal="center"/>
    </xf>
    <xf numFmtId="0" fontId="1" fillId="19" borderId="22" xfId="0" applyAlignment="1" applyBorder="1" applyFont="1" applyFill="1">
      <alignment horizontal="center"/>
    </xf>
    <xf numFmtId="0" fontId="1" fillId="19" borderId="24" xfId="0" applyAlignment="1" applyBorder="1" applyFont="1" applyFill="1">
      <alignment horizontal="center"/>
    </xf>
    <xf numFmtId="3" fontId="1" fillId="0" borderId="0" xfId="0" applyAlignment="1" applyFont="1" applyNumberFormat="1">
      <alignment horizontal="center"/>
    </xf>
    <xf numFmtId="0" fontId="7" fillId="0" borderId="26" xfId="0" applyAlignment="1" applyBorder="1" applyFont="1">
      <alignment horizontal="center" vertical="center" wrapText="1"/>
    </xf>
    <xf numFmtId="0" fontId="0" fillId="0" borderId="27" xfId="0" applyAlignment="1" applyBorder="1">
      <alignment horizontal="center" vertical="center" wrapText="1"/>
    </xf>
  </cellXfs>
  <cellStyles count="7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lculation 2 2" xfId="63"/>
    <cellStyle name="Calculation 2 3" xfId="64"/>
    <cellStyle name="Check Cell 2" xfId="30"/>
    <cellStyle name="Comma 2" xfId="31"/>
    <cellStyle name="Comma 3" xfId="7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2 2" xfId="65"/>
    <cellStyle name="Input 2 3" xfId="66"/>
    <cellStyle name="Linked Cell 2" xfId="39"/>
    <cellStyle name="Neutral 2" xfId="40"/>
    <cellStyle name="Normal" xfId="0" builtinId="0"/>
    <cellStyle name="Normal 2" xfId="2"/>
    <cellStyle name="Normal 2 2" xfId="51"/>
    <cellStyle name="Normal 3" xfId="3"/>
    <cellStyle name="Normal 3 2" xfId="52"/>
    <cellStyle name="Normal 4" xfId="41"/>
    <cellStyle name="Normal 4 2" xfId="53"/>
    <cellStyle name="Normal 4 2 2" xfId="54"/>
    <cellStyle name="Normal 4 3" xfId="55"/>
    <cellStyle name="Normal 5" xfId="56"/>
    <cellStyle name="Normal 5 2" xfId="57"/>
    <cellStyle name="Normal 5 2 2" xfId="58"/>
    <cellStyle name="Normal 5 3" xfId="59"/>
    <cellStyle name="Normal 6" xfId="60"/>
    <cellStyle name="Normal 6 2" xfId="61"/>
    <cellStyle name="Normal 7" xfId="62"/>
    <cellStyle name="Normal 8" xfId="74"/>
    <cellStyle name="Note 2" xfId="42"/>
    <cellStyle name="Note 2 2" xfId="67"/>
    <cellStyle name="Note 2 3" xfId="68"/>
    <cellStyle name="Output 2" xfId="43"/>
    <cellStyle name="Output 2 2" xfId="69"/>
    <cellStyle name="Output 2 3" xfId="70"/>
    <cellStyle name="Percent" xfId="1" builtinId="5"/>
    <cellStyle name="Percent 2" xfId="44"/>
    <cellStyle name="Percent 3" xfId="45"/>
    <cellStyle name="Percent 4" xfId="46"/>
    <cellStyle name="Percent 5" xfId="47"/>
    <cellStyle name="Title 2" xfId="48"/>
    <cellStyle name="Total 2" xfId="49"/>
    <cellStyle name="Total 2 2" xfId="71"/>
    <cellStyle name="Total 2 3" xfId="72"/>
    <cellStyle name="Warning Text 2" xfId="50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9" Type="http://schemas.openxmlformats.org/officeDocument/2006/relationships/worksheet" Target="worksheets/sheet9.xml" /><Relationship Id="rId4" Type="http://schemas.openxmlformats.org/officeDocument/2006/relationships/worksheet" Target="worksheets/sheet4.xml" /><Relationship Id="rId18" Type="http://schemas.openxmlformats.org/officeDocument/2006/relationships/sharedStrings" Target="sharedStrings.xml" /><Relationship Id="rId14" Type="http://schemas.openxmlformats.org/officeDocument/2006/relationships/externalLink" Target="/xl/externalLinks/externalLink4.xml" /><Relationship Id="rId10" Type="http://schemas.openxmlformats.org/officeDocument/2006/relationships/worksheet" Target="worksheets/sheet10.xml" /><Relationship Id="rId5" Type="http://schemas.openxmlformats.org/officeDocument/2006/relationships/worksheet" Target="worksheets/sheet5.xml" /><Relationship Id="rId17" Type="http://schemas.openxmlformats.org/officeDocument/2006/relationships/styles" Target="styles.xml" /><Relationship Id="rId15" Type="http://schemas.openxmlformats.org/officeDocument/2006/relationships/externalLink" Target="/xl/externalLinks/externalLink5.xml" /><Relationship Id="rId16" Type="http://schemas.openxmlformats.org/officeDocument/2006/relationships/theme" Target="theme/theme1.xml" /><Relationship Id="rId11" Type="http://schemas.openxmlformats.org/officeDocument/2006/relationships/externalLink" Target="/xl/externalLinks/externalLink1.xml" /><Relationship Id="rId6" Type="http://schemas.openxmlformats.org/officeDocument/2006/relationships/worksheet" Target="worksheets/sheet6.xml" /><Relationship Id="rId12" Type="http://schemas.openxmlformats.org/officeDocument/2006/relationships/externalLink" Target="/xl/externalLinks/externalLink2.xml" /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1" Type="http://schemas.openxmlformats.org/officeDocument/2006/relationships/worksheet" Target="worksheets/sheet1.xml" /><Relationship Id="rId13" Type="http://schemas.openxmlformats.org/officeDocument/2006/relationships/externalLink" Target="/xl/externalLinks/externalLink3.xml" /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M\13_14%20RAM\13_14%20HEFCE%20grant\HEFCE%20grant%202013-14\GrantTablesInitial2013_March2013_1000778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M\13_14%20RAM\Institutes\3rd%20Draft\Income\HEFCE%20T%20grant%202013-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late$\gtab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M\13_14%20RAM\Divisions\Income\Research\HEFCE%20Research%20grant%20allocation%202013-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chard\RAM\Draft2%20RAM%2013_14%20v5%20Jan-14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Table_A"/>
      <sheetName val="Table_B"/>
      <sheetName val="Table_C"/>
      <sheetName val="Table_D"/>
      <sheetName val="Table_E"/>
      <sheetName val="Table_F"/>
      <sheetName val="Table_G"/>
      <sheetName val="Table_H"/>
      <sheetName val="Table_I"/>
      <sheetName val="Table_J"/>
      <sheetName val="Table_K"/>
      <sheetName val="Notes for templates"/>
      <sheetName val="T_NEW"/>
    </sheetNames>
    <sheetDataSet>
      <sheetData sheetId="0"/>
      <sheetData sheetId="1">
        <row r="34">
          <cell r="A34">
            <v>259</v>
          </cell>
          <cell r="B34">
            <v>0</v>
          </cell>
          <cell r="C34">
            <v>192</v>
          </cell>
          <cell r="D34">
            <v>199</v>
          </cell>
          <cell r="E34">
            <v>167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400173</v>
          </cell>
        </row>
      </sheetData>
      <sheetData sheetId="2">
        <row r="40">
          <cell r="A40">
            <v>62991</v>
          </cell>
          <cell r="B40">
            <v>8639</v>
          </cell>
          <cell r="C40">
            <v>115670</v>
          </cell>
          <cell r="D40">
            <v>35234</v>
          </cell>
          <cell r="E40">
            <v>28012</v>
          </cell>
          <cell r="F40">
            <v>250546</v>
          </cell>
          <cell r="G40">
            <v>21731</v>
          </cell>
          <cell r="H40">
            <v>0</v>
          </cell>
          <cell r="I40">
            <v>31682</v>
          </cell>
          <cell r="J40">
            <v>0</v>
          </cell>
          <cell r="K40">
            <v>0</v>
          </cell>
          <cell r="L40">
            <v>0</v>
          </cell>
          <cell r="M40">
            <v>580435</v>
          </cell>
          <cell r="N40">
            <v>633848</v>
          </cell>
          <cell r="O40">
            <v>491653</v>
          </cell>
          <cell r="P40">
            <v>20921</v>
          </cell>
          <cell r="Q40">
            <v>151446</v>
          </cell>
          <cell r="R40">
            <v>0</v>
          </cell>
          <cell r="S40">
            <v>664020</v>
          </cell>
        </row>
      </sheetData>
      <sheetData sheetId="3"/>
      <sheetData sheetId="4"/>
      <sheetData sheetId="5"/>
      <sheetData sheetId="6"/>
      <sheetData sheetId="7">
        <row r="89">
          <cell r="A89">
            <v>20</v>
          </cell>
          <cell r="B89">
            <v>25</v>
          </cell>
          <cell r="C89">
            <v>5</v>
          </cell>
          <cell r="D89">
            <v>10</v>
          </cell>
          <cell r="E89">
            <v>85</v>
          </cell>
          <cell r="F89">
            <v>523</v>
          </cell>
          <cell r="G89">
            <v>1854</v>
          </cell>
          <cell r="H89">
            <v>1.12</v>
          </cell>
          <cell r="I89">
            <v>186.650903548754</v>
          </cell>
          <cell r="J89">
            <v>62991</v>
          </cell>
          <cell r="K89">
            <v>3</v>
          </cell>
          <cell r="L89">
            <v>7</v>
          </cell>
          <cell r="M89">
            <v>13</v>
          </cell>
          <cell r="N89">
            <v>57</v>
          </cell>
          <cell r="O89">
            <v>54.5</v>
          </cell>
          <cell r="P89">
            <v>620.581329589604</v>
          </cell>
          <cell r="Q89">
            <v>8639</v>
          </cell>
          <cell r="R89">
            <v>75</v>
          </cell>
          <cell r="S89">
            <v>1681</v>
          </cell>
          <cell r="T89">
            <v>2</v>
          </cell>
          <cell r="U89">
            <v>1978.6</v>
          </cell>
          <cell r="V89">
            <v>6.32023562135289</v>
          </cell>
          <cell r="W89">
            <v>10000</v>
          </cell>
          <cell r="X89">
            <v>28012</v>
          </cell>
          <cell r="Y89">
            <v>99</v>
          </cell>
          <cell r="Z89">
            <v>3</v>
          </cell>
          <cell r="AA89">
            <v>58</v>
          </cell>
          <cell r="AB89">
            <v>4</v>
          </cell>
          <cell r="AC89">
            <v>4</v>
          </cell>
          <cell r="AD89">
            <v>1</v>
          </cell>
          <cell r="AE89">
            <v>2</v>
          </cell>
          <cell r="AF89">
            <v>47</v>
          </cell>
          <cell r="AG89">
            <v>331.5</v>
          </cell>
          <cell r="AH89">
            <v>1754</v>
          </cell>
          <cell r="AI89">
            <v>294.741183578817</v>
          </cell>
          <cell r="AJ89">
            <v>115670</v>
          </cell>
          <cell r="AK89">
            <v>577.228195568855</v>
          </cell>
          <cell r="AL89">
            <v>35234</v>
          </cell>
        </row>
      </sheetData>
      <sheetData sheetId="8">
        <row r="44">
          <cell r="A44">
            <v>0.12</v>
          </cell>
          <cell r="B44">
            <v>1185.74</v>
          </cell>
          <cell r="C44">
            <v>503.99</v>
          </cell>
          <cell r="D44">
            <v>385.82</v>
          </cell>
          <cell r="E44">
            <v>296.94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d2p1="http://schemas.openxmlformats.org/officeDocument/2006/relationships" d2p1:id="rId1">
    <sheetNames>
      <sheetName val="Teaching income"/>
      <sheetName val="Table_A HEFCE grant letter"/>
    </sheetNames>
    <sheetDataSet>
      <sheetData sheetId="0"/>
      <sheetData sheetId="1">
        <row r="1">
          <cell r="A1" t="str">
            <v>Table A: 2013-14 Initial allocations - summary</v>
          </cell>
          <cell r="B1">
            <v>0</v>
          </cell>
          <cell r="C1">
            <v>0</v>
          </cell>
          <cell r="D1">
            <v>0</v>
          </cell>
          <cell r="F1" t="str">
            <v>Date: March 2013</v>
          </cell>
          <cell r="G1">
            <v>0</v>
          </cell>
        </row>
        <row r="2">
          <cell r="B2">
            <v>0</v>
          </cell>
        </row>
        <row r="3">
          <cell r="A3" t="str">
            <v>Institution: St George's Hospital Medical School</v>
          </cell>
          <cell r="B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Code: H-0145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UKPRN: 10007782</v>
          </cell>
          <cell r="B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E6" t="str">
            <v>Figures in £s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A9" t="str">
            <v>Teaching funds</v>
          </cell>
          <cell r="B9">
            <v>0</v>
          </cell>
          <cell r="E9" t="str">
            <v>Initial allocation</v>
          </cell>
          <cell r="F9">
            <v>0</v>
          </cell>
        </row>
        <row r="10">
          <cell r="A10">
            <v>0</v>
          </cell>
          <cell r="B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B11">
            <v>0</v>
          </cell>
          <cell r="D11" t="str">
            <v>Funding for old-regime students (mainstream)</v>
          </cell>
          <cell r="E11">
            <v>12525850</v>
          </cell>
          <cell r="F11">
            <v>0</v>
          </cell>
          <cell r="G11">
            <v>0</v>
          </cell>
        </row>
        <row r="12">
          <cell r="A12">
            <v>0</v>
          </cell>
          <cell r="B12">
            <v>0</v>
          </cell>
          <cell r="D12" t="str">
            <v>Funding for old-regime students (co-funded)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0</v>
          </cell>
          <cell r="B13">
            <v>0</v>
          </cell>
          <cell r="D13" t="str">
            <v>High-cost funding for new-regime students</v>
          </cell>
          <cell r="E13">
            <v>2785139</v>
          </cell>
          <cell r="F13">
            <v>0</v>
          </cell>
          <cell r="G13">
            <v>0</v>
          </cell>
        </row>
        <row r="14">
          <cell r="A14" t="str">
            <v>Targeted allocations:</v>
          </cell>
          <cell r="D14" t="str">
            <v>Student opportunity allocation</v>
          </cell>
          <cell r="E14">
            <v>250546</v>
          </cell>
          <cell r="F14">
            <v>0</v>
          </cell>
        </row>
        <row r="15">
          <cell r="D15" t="str">
            <v>Other targeted allocations</v>
          </cell>
          <cell r="E15">
            <v>633848</v>
          </cell>
          <cell r="F15">
            <v>0</v>
          </cell>
        </row>
        <row r="16">
          <cell r="D16" t="str">
            <v>Other recurrent teaching grants</v>
          </cell>
          <cell r="E16">
            <v>664020</v>
          </cell>
          <cell r="F16">
            <v>0</v>
          </cell>
        </row>
        <row r="17">
          <cell r="A17">
            <v>0</v>
          </cell>
          <cell r="B17">
            <v>0</v>
          </cell>
          <cell r="D17" t="str">
            <v>Total teaching funding</v>
          </cell>
          <cell r="E17">
            <v>16859403</v>
          </cell>
          <cell r="F17">
            <v>0</v>
          </cell>
          <cell r="G17">
            <v>0</v>
          </cell>
        </row>
        <row r="18">
          <cell r="G18">
            <v>0</v>
          </cell>
        </row>
        <row r="19">
          <cell r="A19" t="str">
            <v>Research funds</v>
          </cell>
          <cell r="B19">
            <v>0</v>
          </cell>
          <cell r="D19">
            <v>0</v>
          </cell>
          <cell r="E19">
            <v>4464056</v>
          </cell>
          <cell r="F19">
            <v>0</v>
          </cell>
          <cell r="G19" t="str">
            <v>No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No</v>
          </cell>
        </row>
        <row r="21">
          <cell r="A21" t="str">
            <v>Higher Education Innovation Funding</v>
          </cell>
          <cell r="B21">
            <v>0</v>
          </cell>
          <cell r="E21">
            <v>934795</v>
          </cell>
          <cell r="F21">
            <v>0</v>
          </cell>
          <cell r="G21" t="str">
            <v>No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 t="str">
            <v>No</v>
          </cell>
        </row>
        <row r="23">
          <cell r="A23" t="str">
            <v>Total recurrent grant </v>
          </cell>
          <cell r="B23">
            <v>0</v>
          </cell>
          <cell r="C23">
            <v>0</v>
          </cell>
          <cell r="E23">
            <v>22258254</v>
          </cell>
          <cell r="F23">
            <v>0</v>
          </cell>
          <cell r="G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A26" t="str">
            <v>Museums, Galleries and Collections Fund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No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7">
          <cell r="A37" t="str">
            <v>GRANTM13</v>
          </cell>
          <cell r="B37" t="str">
            <v>GRANTC13</v>
          </cell>
          <cell r="C37" t="str">
            <v>HIGHCOST13</v>
          </cell>
          <cell r="D37" t="str">
            <v>S_OPP13</v>
          </cell>
          <cell r="E37" t="str">
            <v>OTARGET13</v>
          </cell>
          <cell r="F37" t="str">
            <v>OTHERT13</v>
          </cell>
          <cell r="G37" t="str">
            <v>T_TOT13</v>
          </cell>
          <cell r="H37" t="str">
            <v>R_TOT13</v>
          </cell>
          <cell r="I37" t="str">
            <v>HEIF13</v>
          </cell>
          <cell r="J37" t="str">
            <v>GRANT13</v>
          </cell>
          <cell r="K37" t="str">
            <v>SF_MG</v>
          </cell>
          <cell r="L37" t="str">
            <v>RowTag</v>
          </cell>
        </row>
        <row r="38">
          <cell r="L38" t="str">
            <v>DATA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d2p1="http://schemas.openxmlformats.org/officeDocument/2006/relationships" d2p1:id="rId1">
    <sheetNames>
      <sheetName val="Config"/>
      <sheetName val="TOTConfig"/>
      <sheetName val="FATConfig"/>
      <sheetName val="TASConfig"/>
      <sheetName val="STUConfig"/>
      <sheetName val="STDConfig"/>
      <sheetName val="F11Config"/>
      <sheetName val="OLDConfig"/>
      <sheetName val="CofConfig"/>
      <sheetName val="NEWConfig"/>
      <sheetName val="WP_Config"/>
      <sheetName val="TESConfig"/>
      <sheetName val="PARConfig"/>
      <sheetName val="R_Config"/>
      <sheetName val="RDPConfig"/>
      <sheetName val="TOT"/>
      <sheetName val="FAT"/>
      <sheetName val="TAS"/>
      <sheetName val="STU"/>
      <sheetName val="STD"/>
      <sheetName val="F11"/>
      <sheetName val="OLD"/>
      <sheetName val="COF"/>
      <sheetName val="NEW"/>
      <sheetName val="WP_"/>
      <sheetName val="TES"/>
      <sheetName val="PAR"/>
      <sheetName val="R_"/>
      <sheetName val="RDP"/>
      <sheetName val="Notes for templates"/>
      <sheetName val="T_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0">
          <cell r="A20" t="str">
            <v>Research funds</v>
          </cell>
          <cell r="E20">
            <v>0</v>
          </cell>
        </row>
        <row r="22">
          <cell r="A22" t="str">
            <v>Higher Education Innovation Funding</v>
          </cell>
          <cell r="E22">
            <v>0</v>
          </cell>
        </row>
        <row r="24">
          <cell r="E24">
            <v>0</v>
          </cell>
        </row>
        <row r="27">
          <cell r="A27" t="str">
            <v>Special funding</v>
          </cell>
          <cell r="D27" t="str">
            <v>London Whole Institutions</v>
          </cell>
          <cell r="E27">
            <v>0</v>
          </cell>
        </row>
        <row r="28">
          <cell r="D28" t="str">
            <v>Museums and galleries</v>
          </cell>
          <cell r="E28">
            <v>0</v>
          </cell>
        </row>
        <row r="29">
          <cell r="D29" t="str">
            <v>Total special funding</v>
          </cell>
          <cell r="E29">
            <v>0</v>
          </cell>
        </row>
        <row r="37">
          <cell r="H37" t="str">
            <v>T_TOT12</v>
          </cell>
        </row>
      </sheetData>
      <sheetData sheetId="16">
        <row r="9">
          <cell r="F9" t="str">
            <v>Medical and dental targets for 2012-13</v>
          </cell>
        </row>
        <row r="10">
          <cell r="E10" t="str">
            <v>Medical intake target</v>
          </cell>
          <cell r="F10" t="str">
            <v>Not applicable</v>
          </cell>
        </row>
        <row r="11">
          <cell r="E11" t="str">
            <v>Dental intake target</v>
          </cell>
          <cell r="F11" t="str">
            <v>Not applicable</v>
          </cell>
        </row>
        <row r="24">
          <cell r="F24" t="str">
            <v>Other conditional elements of grant in 2012-13</v>
          </cell>
        </row>
        <row r="25">
          <cell r="E25" t="str">
            <v>Additional funding for very high-cost and vulnerable science subjects</v>
          </cell>
          <cell r="F25" t="str">
            <v>Not applicable</v>
          </cell>
        </row>
        <row r="26">
          <cell r="E26" t="str">
            <v>RDP supervision funds</v>
          </cell>
          <cell r="F26" t="str">
            <v>Not applicable</v>
          </cell>
        </row>
        <row r="30">
          <cell r="H30" t="str">
            <v>CONT_EXTRA</v>
          </cell>
        </row>
      </sheetData>
      <sheetData sheetId="17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Institution-specific</v>
          </cell>
          <cell r="C24">
            <v>0</v>
          </cell>
        </row>
        <row r="25">
          <cell r="C25">
            <v>0</v>
          </cell>
        </row>
        <row r="26">
          <cell r="A26" t="str">
            <v>Additional funding for very high-cost and vulnerable science subjects</v>
          </cell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A30" t="str">
            <v>Interim allocation for Open University new-regime students in Northern Ireland</v>
          </cell>
          <cell r="C30">
            <v>0</v>
          </cell>
        </row>
        <row r="31">
          <cell r="C31">
            <v>0</v>
          </cell>
        </row>
        <row r="35">
          <cell r="A35" t="str">
            <v>Clinical consultants' pay</v>
          </cell>
          <cell r="C35">
            <v>0</v>
          </cell>
        </row>
        <row r="36">
          <cell r="A36" t="str">
            <v>Senior academic GPs' pay</v>
          </cell>
          <cell r="C36">
            <v>0</v>
          </cell>
        </row>
        <row r="37">
          <cell r="A37" t="str">
            <v>NHS pensions scheme compensation</v>
          </cell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0</v>
          </cell>
        </row>
        <row r="44">
          <cell r="E44" t="str">
            <v>IR_FTS</v>
          </cell>
        </row>
      </sheetData>
      <sheetData sheetId="18">
        <row r="7">
          <cell r="F7" t="str">
            <v>Adjustments to 2011-12 mainstream FTEs</v>
          </cell>
          <cell r="J7" t="str">
            <v>Adjustments to 2011-12 co-funded FTEs</v>
          </cell>
        </row>
        <row r="8">
          <cell r="F8" t="str">
            <v>FTE11ADJ</v>
          </cell>
          <cell r="J8" t="str">
            <v>COFADJ11</v>
          </cell>
          <cell r="M8" t="str">
            <v>PRICEGRP</v>
          </cell>
          <cell r="N8" t="str">
            <v>MODE</v>
          </cell>
          <cell r="O8" t="str">
            <v>LEVEL</v>
          </cell>
          <cell r="P8" t="str">
            <v>LENGTH</v>
          </cell>
        </row>
        <row r="9">
          <cell r="A9" t="str">
            <v>A</v>
          </cell>
          <cell r="B9" t="str">
            <v>FT</v>
          </cell>
          <cell r="C9" t="str">
            <v>UG</v>
          </cell>
          <cell r="D9" t="str">
            <v>Standard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 t="str">
            <v>A</v>
          </cell>
          <cell r="N9" t="str">
            <v>FTS</v>
          </cell>
          <cell r="O9" t="str">
            <v>UG</v>
          </cell>
          <cell r="P9" t="str">
            <v>S</v>
          </cell>
        </row>
        <row r="10">
          <cell r="B10" t="str">
            <v>FT</v>
          </cell>
          <cell r="C10" t="str">
            <v>UG</v>
          </cell>
          <cell r="D10" t="str">
            <v>Long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 t="str">
            <v>A</v>
          </cell>
          <cell r="N10" t="str">
            <v>FTS</v>
          </cell>
          <cell r="O10" t="str">
            <v>UG</v>
          </cell>
          <cell r="P10" t="str">
            <v>L</v>
          </cell>
        </row>
        <row r="11">
          <cell r="B11" t="str">
            <v>FT</v>
          </cell>
          <cell r="C11" t="str">
            <v>PGT</v>
          </cell>
          <cell r="D11" t="str">
            <v>Standard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 t="str">
            <v>A</v>
          </cell>
          <cell r="N11" t="str">
            <v>FTS</v>
          </cell>
          <cell r="O11" t="str">
            <v>PGT</v>
          </cell>
          <cell r="P11" t="str">
            <v>S</v>
          </cell>
        </row>
        <row r="12">
          <cell r="B12" t="str">
            <v>FT</v>
          </cell>
          <cell r="C12" t="str">
            <v>PGT</v>
          </cell>
          <cell r="D12" t="str">
            <v>Long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 t="str">
            <v>A</v>
          </cell>
          <cell r="N12" t="str">
            <v>FTS</v>
          </cell>
          <cell r="O12" t="str">
            <v>PGT</v>
          </cell>
          <cell r="P12" t="str">
            <v>L</v>
          </cell>
        </row>
        <row r="13">
          <cell r="B13" t="str">
            <v>PT</v>
          </cell>
          <cell r="C13" t="str">
            <v>UG</v>
          </cell>
          <cell r="D13" t="str">
            <v>Standard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 t="str">
            <v>A</v>
          </cell>
          <cell r="N13" t="str">
            <v>PT</v>
          </cell>
          <cell r="O13" t="str">
            <v>UG</v>
          </cell>
          <cell r="P13" t="str">
            <v>S</v>
          </cell>
        </row>
        <row r="14">
          <cell r="B14" t="str">
            <v>PT</v>
          </cell>
          <cell r="C14" t="str">
            <v>UG</v>
          </cell>
          <cell r="D14" t="str">
            <v>Long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 t="str">
            <v>A</v>
          </cell>
          <cell r="N14" t="str">
            <v>PT</v>
          </cell>
          <cell r="O14" t="str">
            <v>UG</v>
          </cell>
          <cell r="P14" t="str">
            <v>L</v>
          </cell>
        </row>
        <row r="15">
          <cell r="B15" t="str">
            <v>PT</v>
          </cell>
          <cell r="C15" t="str">
            <v>PGT</v>
          </cell>
          <cell r="D15" t="str">
            <v>Standard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 t="str">
            <v>A</v>
          </cell>
          <cell r="N15" t="str">
            <v>PT</v>
          </cell>
          <cell r="O15" t="str">
            <v>PGT</v>
          </cell>
          <cell r="P15" t="str">
            <v>S</v>
          </cell>
        </row>
        <row r="16">
          <cell r="B16" t="str">
            <v>PT</v>
          </cell>
          <cell r="C16" t="str">
            <v>PGT</v>
          </cell>
          <cell r="D16" t="str">
            <v>Long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 t="str">
            <v>A</v>
          </cell>
          <cell r="N16" t="str">
            <v>PT</v>
          </cell>
          <cell r="O16" t="str">
            <v>PGT</v>
          </cell>
          <cell r="P16" t="str">
            <v>L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 t="str">
            <v>B</v>
          </cell>
          <cell r="N17" t="str">
            <v>FTS</v>
          </cell>
          <cell r="O17" t="str">
            <v>UG</v>
          </cell>
          <cell r="P17" t="str">
            <v>S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 t="str">
            <v>B</v>
          </cell>
          <cell r="N18" t="str">
            <v>FTS</v>
          </cell>
          <cell r="O18" t="str">
            <v>UG</v>
          </cell>
          <cell r="P18" t="str">
            <v>L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 t="str">
            <v>B</v>
          </cell>
          <cell r="N19" t="str">
            <v>FTS</v>
          </cell>
          <cell r="O19" t="str">
            <v>PGT</v>
          </cell>
          <cell r="P19" t="str">
            <v>S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 t="str">
            <v>B</v>
          </cell>
          <cell r="N20" t="str">
            <v>FTS</v>
          </cell>
          <cell r="O20" t="str">
            <v>PGT</v>
          </cell>
          <cell r="P20" t="str">
            <v>L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 t="str">
            <v>B</v>
          </cell>
          <cell r="N21" t="str">
            <v>PT</v>
          </cell>
          <cell r="O21" t="str">
            <v>UG</v>
          </cell>
          <cell r="P21" t="str">
            <v>S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 t="str">
            <v>B</v>
          </cell>
          <cell r="N22" t="str">
            <v>PT</v>
          </cell>
          <cell r="O22" t="str">
            <v>UG</v>
          </cell>
          <cell r="P22" t="str">
            <v>L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 t="str">
            <v>B</v>
          </cell>
          <cell r="N23" t="str">
            <v>PT</v>
          </cell>
          <cell r="O23" t="str">
            <v>PGT</v>
          </cell>
          <cell r="P23" t="str">
            <v>S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 t="str">
            <v>B</v>
          </cell>
          <cell r="N24" t="str">
            <v>PT</v>
          </cell>
          <cell r="O24" t="str">
            <v>PGT</v>
          </cell>
          <cell r="P24" t="str">
            <v>L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 t="str">
            <v>C</v>
          </cell>
          <cell r="N25" t="str">
            <v>FTS</v>
          </cell>
          <cell r="O25" t="str">
            <v>UG</v>
          </cell>
          <cell r="P25" t="str">
            <v>S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 t="str">
            <v>C</v>
          </cell>
          <cell r="N26" t="str">
            <v>FTS</v>
          </cell>
          <cell r="O26" t="str">
            <v>UG</v>
          </cell>
          <cell r="P26" t="str">
            <v>L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 t="str">
            <v>C</v>
          </cell>
          <cell r="N27" t="str">
            <v>FTS</v>
          </cell>
          <cell r="O27" t="str">
            <v>PGT</v>
          </cell>
          <cell r="P27" t="str">
            <v>S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 t="str">
            <v>C</v>
          </cell>
          <cell r="N28" t="str">
            <v>FTS</v>
          </cell>
          <cell r="O28" t="str">
            <v>PGT</v>
          </cell>
          <cell r="P28" t="str">
            <v>L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 t="str">
            <v>C</v>
          </cell>
          <cell r="N29" t="str">
            <v>SWOUT</v>
          </cell>
          <cell r="O29" t="str">
            <v>UG</v>
          </cell>
          <cell r="P29" t="str">
            <v>S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 t="str">
            <v>C</v>
          </cell>
          <cell r="N30" t="str">
            <v>SWOUT</v>
          </cell>
          <cell r="O30" t="str">
            <v>UG</v>
          </cell>
          <cell r="P30" t="str">
            <v>L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 t="str">
            <v>C</v>
          </cell>
          <cell r="N31" t="str">
            <v>SWOUT</v>
          </cell>
          <cell r="O31" t="str">
            <v>PGT</v>
          </cell>
          <cell r="P31" t="str">
            <v>S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 t="str">
            <v>C</v>
          </cell>
          <cell r="N32" t="str">
            <v>SWOUT</v>
          </cell>
          <cell r="O32" t="str">
            <v>PGT</v>
          </cell>
          <cell r="P32" t="str">
            <v>L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 t="str">
            <v>C</v>
          </cell>
          <cell r="N33" t="str">
            <v>PT</v>
          </cell>
          <cell r="O33" t="str">
            <v>UG</v>
          </cell>
          <cell r="P33" t="str">
            <v>S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 t="str">
            <v>C</v>
          </cell>
          <cell r="N34" t="str">
            <v>PT</v>
          </cell>
          <cell r="O34" t="str">
            <v>UG</v>
          </cell>
          <cell r="P34" t="str">
            <v>L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 t="str">
            <v>C</v>
          </cell>
          <cell r="N35" t="str">
            <v>PT</v>
          </cell>
          <cell r="O35" t="str">
            <v>PGT</v>
          </cell>
          <cell r="P35" t="str">
            <v>S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 t="str">
            <v>C</v>
          </cell>
          <cell r="N36" t="str">
            <v>PT</v>
          </cell>
          <cell r="O36" t="str">
            <v>PGT</v>
          </cell>
          <cell r="P36" t="str">
            <v>L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 t="str">
            <v>D</v>
          </cell>
          <cell r="N37" t="str">
            <v>FTS</v>
          </cell>
          <cell r="O37" t="str">
            <v>UG</v>
          </cell>
          <cell r="P37" t="str">
            <v>S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 t="str">
            <v>D</v>
          </cell>
          <cell r="N38" t="str">
            <v>FTS</v>
          </cell>
          <cell r="O38" t="str">
            <v>UG</v>
          </cell>
          <cell r="P38" t="str">
            <v>L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 t="str">
            <v>D</v>
          </cell>
          <cell r="N39" t="str">
            <v>FTS</v>
          </cell>
          <cell r="O39" t="str">
            <v>PGT</v>
          </cell>
          <cell r="P39" t="str">
            <v>S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 t="str">
            <v>D</v>
          </cell>
          <cell r="N40" t="str">
            <v>FTS</v>
          </cell>
          <cell r="O40" t="str">
            <v>PGT</v>
          </cell>
          <cell r="P40" t="str">
            <v>L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 t="str">
            <v>D</v>
          </cell>
          <cell r="N41" t="str">
            <v>PT</v>
          </cell>
          <cell r="O41" t="str">
            <v>UG</v>
          </cell>
          <cell r="P41" t="str">
            <v>S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 t="str">
            <v>D</v>
          </cell>
          <cell r="N42" t="str">
            <v>PT</v>
          </cell>
          <cell r="O42" t="str">
            <v>UG</v>
          </cell>
          <cell r="P42" t="str">
            <v>L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 t="str">
            <v>D</v>
          </cell>
          <cell r="N43" t="str">
            <v>PT</v>
          </cell>
          <cell r="O43" t="str">
            <v>PGT</v>
          </cell>
          <cell r="P43" t="str">
            <v>S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 t="str">
            <v>D</v>
          </cell>
          <cell r="N44" t="str">
            <v>PT</v>
          </cell>
          <cell r="O44" t="str">
            <v>PGT</v>
          </cell>
          <cell r="P44" t="str">
            <v>L</v>
          </cell>
        </row>
        <row r="45">
          <cell r="F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F47">
            <v>0</v>
          </cell>
          <cell r="J47">
            <v>0</v>
          </cell>
        </row>
        <row r="49">
          <cell r="F49" t="str">
            <v>FTE11ADJ</v>
          </cell>
          <cell r="J49" t="str">
            <v>COFADJ11</v>
          </cell>
        </row>
      </sheetData>
      <sheetData sheetId="19">
        <row r="7">
          <cell r="F7" t="str">
            <v>Adjustments to 2011-12 mainstream FTEs</v>
          </cell>
          <cell r="M7" t="str">
            <v>Adjustments to 2011-12 co-funded FTEs</v>
          </cell>
        </row>
        <row r="8">
          <cell r="F8" t="str">
            <v>FTE11ADJ</v>
          </cell>
          <cell r="M8" t="str">
            <v>COFADJ11</v>
          </cell>
          <cell r="T8" t="str">
            <v>PRICEGRP</v>
          </cell>
          <cell r="U8" t="str">
            <v>MODE</v>
          </cell>
          <cell r="V8" t="str">
            <v>LEVEL</v>
          </cell>
          <cell r="W8" t="str">
            <v>LENGTH</v>
          </cell>
        </row>
        <row r="9">
          <cell r="A9" t="str">
            <v>A</v>
          </cell>
          <cell r="B9" t="str">
            <v>FT</v>
          </cell>
          <cell r="C9" t="str">
            <v>UG</v>
          </cell>
          <cell r="D9" t="str">
            <v>Standard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 t="str">
            <v>A</v>
          </cell>
          <cell r="U9" t="str">
            <v>FTS</v>
          </cell>
          <cell r="V9" t="str">
            <v>UG</v>
          </cell>
          <cell r="W9" t="str">
            <v>S</v>
          </cell>
        </row>
        <row r="10">
          <cell r="B10" t="str">
            <v>FT</v>
          </cell>
          <cell r="C10" t="str">
            <v>UG</v>
          </cell>
          <cell r="D10" t="str">
            <v>Long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 t="str">
            <v>A</v>
          </cell>
          <cell r="U10" t="str">
            <v>FTS</v>
          </cell>
          <cell r="V10" t="str">
            <v>UG</v>
          </cell>
          <cell r="W10" t="str">
            <v>L</v>
          </cell>
        </row>
        <row r="11">
          <cell r="B11" t="str">
            <v>FT</v>
          </cell>
          <cell r="C11" t="str">
            <v>PGT</v>
          </cell>
          <cell r="D11" t="str">
            <v>Standard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 t="str">
            <v>A</v>
          </cell>
          <cell r="U11" t="str">
            <v>FTS</v>
          </cell>
          <cell r="V11" t="str">
            <v>PGT</v>
          </cell>
          <cell r="W11" t="str">
            <v>S</v>
          </cell>
        </row>
        <row r="12">
          <cell r="B12" t="str">
            <v>FT</v>
          </cell>
          <cell r="C12" t="str">
            <v>PGT</v>
          </cell>
          <cell r="D12" t="str">
            <v>Long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 t="str">
            <v>A</v>
          </cell>
          <cell r="U12" t="str">
            <v>FTS</v>
          </cell>
          <cell r="V12" t="str">
            <v>PGT</v>
          </cell>
          <cell r="W12" t="str">
            <v>L</v>
          </cell>
        </row>
        <row r="13">
          <cell r="B13" t="str">
            <v>PT</v>
          </cell>
          <cell r="C13" t="str">
            <v>UG</v>
          </cell>
          <cell r="D13" t="str">
            <v>Standard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 t="str">
            <v>A</v>
          </cell>
          <cell r="U13" t="str">
            <v>PT</v>
          </cell>
          <cell r="V13" t="str">
            <v>UG</v>
          </cell>
          <cell r="W13" t="str">
            <v>S</v>
          </cell>
        </row>
        <row r="14">
          <cell r="B14" t="str">
            <v>PT</v>
          </cell>
          <cell r="C14" t="str">
            <v>UG</v>
          </cell>
          <cell r="D14" t="str">
            <v>Long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 t="str">
            <v>A</v>
          </cell>
          <cell r="U14" t="str">
            <v>PT</v>
          </cell>
          <cell r="V14" t="str">
            <v>UG</v>
          </cell>
          <cell r="W14" t="str">
            <v>L</v>
          </cell>
        </row>
        <row r="15">
          <cell r="B15" t="str">
            <v>PT</v>
          </cell>
          <cell r="C15" t="str">
            <v>PGT</v>
          </cell>
          <cell r="D15" t="str">
            <v>Standard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 t="str">
            <v>A</v>
          </cell>
          <cell r="U15" t="str">
            <v>PT</v>
          </cell>
          <cell r="V15" t="str">
            <v>PGT</v>
          </cell>
          <cell r="W15" t="str">
            <v>S</v>
          </cell>
        </row>
        <row r="16">
          <cell r="B16" t="str">
            <v>PT</v>
          </cell>
          <cell r="C16" t="str">
            <v>PGT</v>
          </cell>
          <cell r="D16" t="str">
            <v>Long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 t="str">
            <v>A</v>
          </cell>
          <cell r="U16" t="str">
            <v>PT</v>
          </cell>
          <cell r="V16" t="str">
            <v>PGT</v>
          </cell>
          <cell r="W16" t="str">
            <v>L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 t="str">
            <v>B</v>
          </cell>
          <cell r="U17" t="str">
            <v>FTS</v>
          </cell>
          <cell r="V17" t="str">
            <v>UG</v>
          </cell>
          <cell r="W17" t="str">
            <v>S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B</v>
          </cell>
          <cell r="U18" t="str">
            <v>FTS</v>
          </cell>
          <cell r="V18" t="str">
            <v>UG</v>
          </cell>
          <cell r="W18" t="str">
            <v>L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 t="str">
            <v>B</v>
          </cell>
          <cell r="U19" t="str">
            <v>FTS</v>
          </cell>
          <cell r="V19" t="str">
            <v>PGT</v>
          </cell>
          <cell r="W19" t="str">
            <v>S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T20" t="str">
            <v>B</v>
          </cell>
          <cell r="U20" t="str">
            <v>FTS</v>
          </cell>
          <cell r="V20" t="str">
            <v>PGT</v>
          </cell>
          <cell r="W20" t="str">
            <v>L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 t="str">
            <v>B</v>
          </cell>
          <cell r="U21" t="str">
            <v>PT</v>
          </cell>
          <cell r="V21" t="str">
            <v>UG</v>
          </cell>
          <cell r="W21" t="str">
            <v>S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 t="str">
            <v>B</v>
          </cell>
          <cell r="U22" t="str">
            <v>PT</v>
          </cell>
          <cell r="V22" t="str">
            <v>UG</v>
          </cell>
          <cell r="W22" t="str">
            <v>L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 t="str">
            <v>B</v>
          </cell>
          <cell r="U23" t="str">
            <v>PT</v>
          </cell>
          <cell r="V23" t="str">
            <v>PGT</v>
          </cell>
          <cell r="W23" t="str">
            <v>S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T24" t="str">
            <v>B</v>
          </cell>
          <cell r="U24" t="str">
            <v>PT</v>
          </cell>
          <cell r="V24" t="str">
            <v>PGT</v>
          </cell>
          <cell r="W24" t="str">
            <v>L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 t="str">
            <v>C</v>
          </cell>
          <cell r="U25" t="str">
            <v>FTS</v>
          </cell>
          <cell r="V25" t="str">
            <v>UG</v>
          </cell>
          <cell r="W25" t="str">
            <v>S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T26" t="str">
            <v>C</v>
          </cell>
          <cell r="U26" t="str">
            <v>FTS</v>
          </cell>
          <cell r="V26" t="str">
            <v>UG</v>
          </cell>
          <cell r="W26" t="str">
            <v>L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T27" t="str">
            <v>C</v>
          </cell>
          <cell r="U27" t="str">
            <v>FTS</v>
          </cell>
          <cell r="V27" t="str">
            <v>PGT</v>
          </cell>
          <cell r="W27" t="str">
            <v>S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T28" t="str">
            <v>C</v>
          </cell>
          <cell r="U28" t="str">
            <v>FTS</v>
          </cell>
          <cell r="V28" t="str">
            <v>PGT</v>
          </cell>
          <cell r="W28" t="str">
            <v>L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 t="str">
            <v>C</v>
          </cell>
          <cell r="U29" t="str">
            <v>SWOUT</v>
          </cell>
          <cell r="V29" t="str">
            <v>UG</v>
          </cell>
          <cell r="W29" t="str">
            <v>S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T30" t="str">
            <v>C</v>
          </cell>
          <cell r="U30" t="str">
            <v>SWOUT</v>
          </cell>
          <cell r="V30" t="str">
            <v>UG</v>
          </cell>
          <cell r="W30" t="str">
            <v>L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C</v>
          </cell>
          <cell r="U31" t="str">
            <v>SWOUT</v>
          </cell>
          <cell r="V31" t="str">
            <v>PGT</v>
          </cell>
          <cell r="W31" t="str">
            <v>S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C</v>
          </cell>
          <cell r="U32" t="str">
            <v>SWOUT</v>
          </cell>
          <cell r="V32" t="str">
            <v>PGT</v>
          </cell>
          <cell r="W32" t="str">
            <v>L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T33" t="str">
            <v>C</v>
          </cell>
          <cell r="U33" t="str">
            <v>PT</v>
          </cell>
          <cell r="V33" t="str">
            <v>UG</v>
          </cell>
          <cell r="W33" t="str">
            <v>S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 t="str">
            <v>C</v>
          </cell>
          <cell r="U34" t="str">
            <v>PT</v>
          </cell>
          <cell r="V34" t="str">
            <v>UG</v>
          </cell>
          <cell r="W34" t="str">
            <v>L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>C</v>
          </cell>
          <cell r="U35" t="str">
            <v>PT</v>
          </cell>
          <cell r="V35" t="str">
            <v>PGT</v>
          </cell>
          <cell r="W35" t="str">
            <v>S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>C</v>
          </cell>
          <cell r="U36" t="str">
            <v>PT</v>
          </cell>
          <cell r="V36" t="str">
            <v>PGT</v>
          </cell>
          <cell r="W36" t="str">
            <v>L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 t="str">
            <v>D</v>
          </cell>
          <cell r="U37" t="str">
            <v>FTS</v>
          </cell>
          <cell r="V37" t="str">
            <v>UG</v>
          </cell>
          <cell r="W37" t="str">
            <v>S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T38" t="str">
            <v>D</v>
          </cell>
          <cell r="U38" t="str">
            <v>FTS</v>
          </cell>
          <cell r="V38" t="str">
            <v>UG</v>
          </cell>
          <cell r="W38" t="str">
            <v>L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 t="str">
            <v>D</v>
          </cell>
          <cell r="U39" t="str">
            <v>FTS</v>
          </cell>
          <cell r="V39" t="str">
            <v>PGT</v>
          </cell>
          <cell r="W39" t="str">
            <v>S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T40" t="str">
            <v>D</v>
          </cell>
          <cell r="U40" t="str">
            <v>FTS</v>
          </cell>
          <cell r="V40" t="str">
            <v>PGT</v>
          </cell>
          <cell r="W40" t="str">
            <v>L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T41" t="str">
            <v>D</v>
          </cell>
          <cell r="U41" t="str">
            <v>PT</v>
          </cell>
          <cell r="V41" t="str">
            <v>UG</v>
          </cell>
          <cell r="W41" t="str">
            <v>S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 t="str">
            <v>D</v>
          </cell>
          <cell r="U42" t="str">
            <v>PT</v>
          </cell>
          <cell r="V42" t="str">
            <v>UG</v>
          </cell>
          <cell r="W42" t="str">
            <v>L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 t="str">
            <v>D</v>
          </cell>
          <cell r="U43" t="str">
            <v>PT</v>
          </cell>
          <cell r="V43" t="str">
            <v>PGT</v>
          </cell>
          <cell r="W43" t="str">
            <v>S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 t="str">
            <v>D</v>
          </cell>
          <cell r="U44" t="str">
            <v>PT</v>
          </cell>
          <cell r="V44" t="str">
            <v>PGT</v>
          </cell>
          <cell r="W44" t="str">
            <v>L</v>
          </cell>
        </row>
        <row r="45">
          <cell r="F45">
            <v>0</v>
          </cell>
          <cell r="M45">
            <v>0</v>
          </cell>
        </row>
        <row r="46">
          <cell r="F46">
            <v>0</v>
          </cell>
          <cell r="M46">
            <v>0</v>
          </cell>
        </row>
        <row r="47">
          <cell r="F47">
            <v>0</v>
          </cell>
          <cell r="M47">
            <v>0</v>
          </cell>
        </row>
        <row r="49">
          <cell r="F49" t="str">
            <v>FTE11ADJ</v>
          </cell>
          <cell r="M49" t="str">
            <v>COFADJ11</v>
          </cell>
        </row>
      </sheetData>
      <sheetData sheetId="20">
        <row r="8">
          <cell r="H8" t="str">
            <v>PRICEGRP</v>
          </cell>
          <cell r="I8" t="str">
            <v>MODE</v>
          </cell>
          <cell r="J8" t="str">
            <v>LEVEL</v>
          </cell>
        </row>
        <row r="9">
          <cell r="A9" t="str">
            <v>A</v>
          </cell>
          <cell r="B9" t="str">
            <v>FT</v>
          </cell>
          <cell r="C9" t="str">
            <v>UG</v>
          </cell>
          <cell r="D9">
            <v>0</v>
          </cell>
          <cell r="E9">
            <v>0</v>
          </cell>
          <cell r="F9">
            <v>0</v>
          </cell>
          <cell r="H9" t="str">
            <v>A</v>
          </cell>
          <cell r="I9" t="str">
            <v>FTS</v>
          </cell>
          <cell r="J9" t="str">
            <v>UG</v>
          </cell>
        </row>
        <row r="10">
          <cell r="B10" t="str">
            <v>FT</v>
          </cell>
          <cell r="C10" t="str">
            <v>PGT</v>
          </cell>
          <cell r="D10">
            <v>0</v>
          </cell>
          <cell r="E10">
            <v>0</v>
          </cell>
          <cell r="F10">
            <v>0</v>
          </cell>
          <cell r="H10" t="str">
            <v>A</v>
          </cell>
          <cell r="I10" t="str">
            <v>FTS</v>
          </cell>
          <cell r="J10" t="str">
            <v>PGT</v>
          </cell>
        </row>
        <row r="11">
          <cell r="B11" t="str">
            <v>PT</v>
          </cell>
          <cell r="C11" t="str">
            <v>UG</v>
          </cell>
          <cell r="D11">
            <v>0</v>
          </cell>
          <cell r="E11">
            <v>0</v>
          </cell>
          <cell r="F11">
            <v>0</v>
          </cell>
          <cell r="H11" t="str">
            <v>A</v>
          </cell>
          <cell r="I11" t="str">
            <v>PT</v>
          </cell>
          <cell r="J11" t="str">
            <v>UG</v>
          </cell>
        </row>
        <row r="12">
          <cell r="B12" t="str">
            <v>PT</v>
          </cell>
          <cell r="C12" t="str">
            <v>PGT</v>
          </cell>
          <cell r="D12">
            <v>0</v>
          </cell>
          <cell r="E12">
            <v>0</v>
          </cell>
          <cell r="F12">
            <v>0</v>
          </cell>
          <cell r="H12" t="str">
            <v>A</v>
          </cell>
          <cell r="I12" t="str">
            <v>PT</v>
          </cell>
          <cell r="J12" t="str">
            <v>PGT</v>
          </cell>
        </row>
        <row r="13">
          <cell r="D13">
            <v>0</v>
          </cell>
          <cell r="E13">
            <v>0</v>
          </cell>
          <cell r="F13">
            <v>0</v>
          </cell>
          <cell r="H13" t="str">
            <v>B</v>
          </cell>
          <cell r="I13" t="str">
            <v>FTS</v>
          </cell>
          <cell r="J13" t="str">
            <v>UG</v>
          </cell>
        </row>
        <row r="14">
          <cell r="D14">
            <v>0</v>
          </cell>
          <cell r="E14">
            <v>0</v>
          </cell>
          <cell r="F14">
            <v>0</v>
          </cell>
          <cell r="H14" t="str">
            <v>B</v>
          </cell>
          <cell r="I14" t="str">
            <v>FTS</v>
          </cell>
          <cell r="J14" t="str">
            <v>PGT</v>
          </cell>
        </row>
        <row r="15">
          <cell r="D15">
            <v>0</v>
          </cell>
          <cell r="E15">
            <v>0</v>
          </cell>
          <cell r="F15">
            <v>0</v>
          </cell>
          <cell r="H15" t="str">
            <v>B</v>
          </cell>
          <cell r="I15" t="str">
            <v>PT</v>
          </cell>
          <cell r="J15" t="str">
            <v>UG</v>
          </cell>
        </row>
        <row r="16">
          <cell r="D16">
            <v>0</v>
          </cell>
          <cell r="E16">
            <v>0</v>
          </cell>
          <cell r="F16">
            <v>0</v>
          </cell>
          <cell r="H16" t="str">
            <v>B</v>
          </cell>
          <cell r="I16" t="str">
            <v>PT</v>
          </cell>
          <cell r="J16" t="str">
            <v>PGT</v>
          </cell>
        </row>
        <row r="17">
          <cell r="D17">
            <v>0</v>
          </cell>
          <cell r="E17">
            <v>0</v>
          </cell>
          <cell r="F17">
            <v>0</v>
          </cell>
          <cell r="H17" t="str">
            <v>C</v>
          </cell>
          <cell r="I17" t="str">
            <v>FTS</v>
          </cell>
          <cell r="J17" t="str">
            <v>UG</v>
          </cell>
        </row>
        <row r="18">
          <cell r="D18">
            <v>0</v>
          </cell>
          <cell r="E18">
            <v>0</v>
          </cell>
          <cell r="F18">
            <v>0</v>
          </cell>
          <cell r="H18" t="str">
            <v>C</v>
          </cell>
          <cell r="I18" t="str">
            <v>FTS</v>
          </cell>
          <cell r="J18" t="str">
            <v>PGT</v>
          </cell>
        </row>
        <row r="19">
          <cell r="D19">
            <v>0</v>
          </cell>
          <cell r="E19">
            <v>0</v>
          </cell>
          <cell r="F19">
            <v>0</v>
          </cell>
          <cell r="H19" t="str">
            <v>C</v>
          </cell>
          <cell r="I19" t="str">
            <v>SWOUT</v>
          </cell>
          <cell r="J19" t="str">
            <v>UG</v>
          </cell>
        </row>
        <row r="20">
          <cell r="D20">
            <v>0</v>
          </cell>
          <cell r="E20">
            <v>0</v>
          </cell>
          <cell r="F20">
            <v>0</v>
          </cell>
          <cell r="H20" t="str">
            <v>C</v>
          </cell>
          <cell r="I20" t="str">
            <v>SWOUT</v>
          </cell>
          <cell r="J20" t="str">
            <v>PGT</v>
          </cell>
        </row>
        <row r="21">
          <cell r="D21">
            <v>0</v>
          </cell>
          <cell r="E21">
            <v>0</v>
          </cell>
          <cell r="F21">
            <v>0</v>
          </cell>
          <cell r="H21" t="str">
            <v>C</v>
          </cell>
          <cell r="I21" t="str">
            <v>PT</v>
          </cell>
          <cell r="J21" t="str">
            <v>UG</v>
          </cell>
        </row>
        <row r="22">
          <cell r="D22">
            <v>0</v>
          </cell>
          <cell r="E22">
            <v>0</v>
          </cell>
          <cell r="F22">
            <v>0</v>
          </cell>
          <cell r="H22" t="str">
            <v>C</v>
          </cell>
          <cell r="I22" t="str">
            <v>PT</v>
          </cell>
          <cell r="J22" t="str">
            <v>PGT</v>
          </cell>
        </row>
        <row r="23">
          <cell r="D23">
            <v>0</v>
          </cell>
          <cell r="E23">
            <v>0</v>
          </cell>
          <cell r="F23">
            <v>0</v>
          </cell>
          <cell r="H23" t="str">
            <v>D</v>
          </cell>
          <cell r="I23" t="str">
            <v>FTS</v>
          </cell>
          <cell r="J23" t="str">
            <v>UG</v>
          </cell>
        </row>
        <row r="24">
          <cell r="D24">
            <v>0</v>
          </cell>
          <cell r="E24">
            <v>0</v>
          </cell>
          <cell r="F24">
            <v>0</v>
          </cell>
          <cell r="H24" t="str">
            <v>D</v>
          </cell>
          <cell r="I24" t="str">
            <v>FTS</v>
          </cell>
          <cell r="J24" t="str">
            <v>PGT</v>
          </cell>
        </row>
        <row r="25">
          <cell r="D25">
            <v>0</v>
          </cell>
          <cell r="E25">
            <v>0</v>
          </cell>
          <cell r="F25">
            <v>0</v>
          </cell>
          <cell r="H25" t="str">
            <v>D</v>
          </cell>
          <cell r="I25" t="str">
            <v>PT</v>
          </cell>
          <cell r="J25" t="str">
            <v>UG</v>
          </cell>
        </row>
        <row r="26">
          <cell r="D26">
            <v>0</v>
          </cell>
          <cell r="E26">
            <v>0</v>
          </cell>
          <cell r="F26">
            <v>0</v>
          </cell>
          <cell r="H26" t="str">
            <v>D</v>
          </cell>
          <cell r="I26" t="str">
            <v>PT</v>
          </cell>
          <cell r="J26" t="str">
            <v>PGT</v>
          </cell>
        </row>
      </sheetData>
      <sheetData sheetId="21">
        <row r="9">
          <cell r="Q9" t="str">
            <v>PRICEGRP</v>
          </cell>
          <cell r="R9" t="str">
            <v>MODE</v>
          </cell>
          <cell r="S9" t="str">
            <v>LEVEL</v>
          </cell>
        </row>
        <row r="10">
          <cell r="A10" t="str">
            <v>A</v>
          </cell>
          <cell r="B10" t="str">
            <v>FT</v>
          </cell>
          <cell r="C10" t="str">
            <v>UG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 t="str">
            <v>A</v>
          </cell>
          <cell r="R10" t="str">
            <v>FTS</v>
          </cell>
          <cell r="S10" t="str">
            <v>UG</v>
          </cell>
        </row>
        <row r="11">
          <cell r="B11" t="str">
            <v>FT</v>
          </cell>
          <cell r="C11" t="str">
            <v>PGT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</v>
          </cell>
          <cell r="R11" t="str">
            <v>FTS</v>
          </cell>
          <cell r="S11" t="str">
            <v>PGT</v>
          </cell>
        </row>
        <row r="12">
          <cell r="B12" t="str">
            <v>PT</v>
          </cell>
          <cell r="C12" t="str">
            <v>UG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 t="str">
            <v>A</v>
          </cell>
          <cell r="R12" t="str">
            <v>PT</v>
          </cell>
          <cell r="S12" t="str">
            <v>UG</v>
          </cell>
        </row>
        <row r="13">
          <cell r="B13" t="str">
            <v>PT</v>
          </cell>
          <cell r="C13" t="str">
            <v>PGT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</v>
          </cell>
          <cell r="R13" t="str">
            <v>PT</v>
          </cell>
          <cell r="S13" t="str">
            <v>PGT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B</v>
          </cell>
          <cell r="R14" t="str">
            <v>FTS</v>
          </cell>
          <cell r="S14" t="str">
            <v>UG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B</v>
          </cell>
          <cell r="R15" t="str">
            <v>FTS</v>
          </cell>
          <cell r="S15" t="str">
            <v>PGT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B</v>
          </cell>
          <cell r="R16" t="str">
            <v>PT</v>
          </cell>
          <cell r="S16" t="str">
            <v>UG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B</v>
          </cell>
          <cell r="R17" t="str">
            <v>PT</v>
          </cell>
          <cell r="S17" t="str">
            <v>PGT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 t="str">
            <v>C</v>
          </cell>
          <cell r="R18" t="str">
            <v>FTS</v>
          </cell>
          <cell r="S18" t="str">
            <v>UG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 t="str">
            <v>C</v>
          </cell>
          <cell r="R19" t="str">
            <v>FTS</v>
          </cell>
          <cell r="S19" t="str">
            <v>PGT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 t="str">
            <v>C</v>
          </cell>
          <cell r="R20" t="str">
            <v>SWOUT</v>
          </cell>
          <cell r="S20" t="str">
            <v>UG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 t="str">
            <v>C</v>
          </cell>
          <cell r="R21" t="str">
            <v>SWOUT</v>
          </cell>
          <cell r="S21" t="str">
            <v>PGT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C</v>
          </cell>
          <cell r="R22" t="str">
            <v>PT</v>
          </cell>
          <cell r="S22" t="str">
            <v>UG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 t="str">
            <v>C</v>
          </cell>
          <cell r="R23" t="str">
            <v>PT</v>
          </cell>
          <cell r="S23" t="str">
            <v>PGT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 t="str">
            <v>D</v>
          </cell>
          <cell r="R24" t="str">
            <v>FTS</v>
          </cell>
          <cell r="S24" t="str">
            <v>UG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D</v>
          </cell>
          <cell r="R25" t="str">
            <v>FTS</v>
          </cell>
          <cell r="S25" t="str">
            <v>PGT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Q26" t="str">
            <v>D</v>
          </cell>
          <cell r="R26" t="str">
            <v>PT</v>
          </cell>
          <cell r="S26" t="str">
            <v>UG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 t="str">
            <v>D</v>
          </cell>
          <cell r="R27" t="str">
            <v>PT</v>
          </cell>
          <cell r="S27" t="str">
            <v>PGT</v>
          </cell>
        </row>
      </sheetData>
      <sheetData sheetId="22">
        <row r="7">
          <cell r="F7">
            <v>0</v>
          </cell>
          <cell r="S7" t="str">
            <v>NONMAIN11</v>
          </cell>
        </row>
        <row r="8">
          <cell r="F8">
            <v>0</v>
          </cell>
          <cell r="S8" t="str">
            <v>EEHBKTOT</v>
          </cell>
        </row>
        <row r="9">
          <cell r="F9">
            <v>0</v>
          </cell>
          <cell r="S9" t="str">
            <v>NETCOF11</v>
          </cell>
        </row>
        <row r="14">
          <cell r="Q14" t="str">
            <v>PRICEGRP</v>
          </cell>
          <cell r="R14" t="str">
            <v>MODE</v>
          </cell>
          <cell r="S14" t="str">
            <v>LEVEL</v>
          </cell>
          <cell r="T14" t="str">
            <v>COFFEE11</v>
          </cell>
        </row>
        <row r="15">
          <cell r="A15" t="str">
            <v>A</v>
          </cell>
          <cell r="B15" t="str">
            <v>FT</v>
          </cell>
          <cell r="C15" t="str">
            <v>UG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</v>
          </cell>
          <cell r="R15" t="str">
            <v>FTS</v>
          </cell>
          <cell r="S15" t="str">
            <v>UG</v>
          </cell>
          <cell r="T15">
            <v>1345</v>
          </cell>
        </row>
        <row r="16">
          <cell r="B16" t="str">
            <v>FT</v>
          </cell>
          <cell r="C16" t="str">
            <v>PGT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</v>
          </cell>
          <cell r="R16" t="str">
            <v>FTS</v>
          </cell>
          <cell r="S16" t="str">
            <v>PGT</v>
          </cell>
          <cell r="T16">
            <v>3670</v>
          </cell>
        </row>
        <row r="17">
          <cell r="B17" t="str">
            <v>PT</v>
          </cell>
          <cell r="C17" t="str">
            <v>UG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</v>
          </cell>
          <cell r="R17" t="str">
            <v>PT</v>
          </cell>
          <cell r="S17" t="str">
            <v>UG</v>
          </cell>
          <cell r="T17">
            <v>1345</v>
          </cell>
        </row>
        <row r="18">
          <cell r="B18" t="str">
            <v>PT</v>
          </cell>
          <cell r="C18" t="str">
            <v>PGT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 t="str">
            <v>A</v>
          </cell>
          <cell r="R18" t="str">
            <v>PT</v>
          </cell>
          <cell r="S18" t="str">
            <v>PGT</v>
          </cell>
          <cell r="T18">
            <v>3670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 t="str">
            <v>B</v>
          </cell>
          <cell r="R19" t="str">
            <v>FTS</v>
          </cell>
          <cell r="S19" t="str">
            <v>UG</v>
          </cell>
          <cell r="T19">
            <v>1345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 t="str">
            <v>B</v>
          </cell>
          <cell r="R20" t="str">
            <v>FTS</v>
          </cell>
          <cell r="S20" t="str">
            <v>PGT</v>
          </cell>
          <cell r="T20">
            <v>3670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 t="str">
            <v>B</v>
          </cell>
          <cell r="R21" t="str">
            <v>PT</v>
          </cell>
          <cell r="S21" t="str">
            <v>UG</v>
          </cell>
          <cell r="T21">
            <v>1345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B</v>
          </cell>
          <cell r="R22" t="str">
            <v>PT</v>
          </cell>
          <cell r="S22" t="str">
            <v>PGT</v>
          </cell>
          <cell r="T22">
            <v>3670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 t="str">
            <v>C</v>
          </cell>
          <cell r="R23" t="str">
            <v>FTS</v>
          </cell>
          <cell r="S23" t="str">
            <v>UG</v>
          </cell>
          <cell r="T23">
            <v>1345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 t="str">
            <v>C</v>
          </cell>
          <cell r="R24" t="str">
            <v>FTS</v>
          </cell>
          <cell r="S24" t="str">
            <v>PGT</v>
          </cell>
          <cell r="T24">
            <v>3670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C</v>
          </cell>
          <cell r="R25" t="str">
            <v>SWOUT</v>
          </cell>
          <cell r="S25" t="str">
            <v>UG</v>
          </cell>
          <cell r="T25">
            <v>1330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Q26" t="str">
            <v>C</v>
          </cell>
          <cell r="R26" t="str">
            <v>SWOUT</v>
          </cell>
          <cell r="S26" t="str">
            <v>PGT</v>
          </cell>
          <cell r="T26">
            <v>3670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 t="str">
            <v>C</v>
          </cell>
          <cell r="R27" t="str">
            <v>PT</v>
          </cell>
          <cell r="S27" t="str">
            <v>UG</v>
          </cell>
          <cell r="T27">
            <v>1345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 t="str">
            <v>C</v>
          </cell>
          <cell r="R28" t="str">
            <v>PT</v>
          </cell>
          <cell r="S28" t="str">
            <v>PGT</v>
          </cell>
          <cell r="T28">
            <v>3670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 t="str">
            <v>D</v>
          </cell>
          <cell r="R29" t="str">
            <v>FTS</v>
          </cell>
          <cell r="S29" t="str">
            <v>UG</v>
          </cell>
          <cell r="T29">
            <v>1345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 t="str">
            <v>D</v>
          </cell>
          <cell r="R30" t="str">
            <v>FTS</v>
          </cell>
          <cell r="S30" t="str">
            <v>PGT</v>
          </cell>
          <cell r="T30">
            <v>3670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Q31" t="str">
            <v>D</v>
          </cell>
          <cell r="R31" t="str">
            <v>PT</v>
          </cell>
          <cell r="S31" t="str">
            <v>UG</v>
          </cell>
          <cell r="T31">
            <v>1345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D</v>
          </cell>
          <cell r="R32" t="str">
            <v>PT</v>
          </cell>
          <cell r="S32" t="str">
            <v>PGT</v>
          </cell>
          <cell r="T32">
            <v>3670</v>
          </cell>
        </row>
      </sheetData>
      <sheetData sheetId="23">
        <row r="7">
          <cell r="E7" t="str">
            <v>Places awarded to new FECs through the SNC margin</v>
          </cell>
          <cell r="F7" t="str">
            <v>Adjustments for transfers of 2012-13 FTEs</v>
          </cell>
        </row>
        <row r="8">
          <cell r="E8" t="str">
            <v>SNCMARGIN</v>
          </cell>
          <cell r="F8" t="str">
            <v>HCFTEADJ12</v>
          </cell>
          <cell r="K8" t="str">
            <v>PRICEGRP</v>
          </cell>
          <cell r="L8" t="str">
            <v>MODE</v>
          </cell>
          <cell r="M8" t="str">
            <v>LEVEL</v>
          </cell>
        </row>
        <row r="9">
          <cell r="A9" t="str">
            <v>A</v>
          </cell>
          <cell r="B9" t="str">
            <v>FT</v>
          </cell>
          <cell r="C9" t="str">
            <v>UG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 t="str">
            <v>A</v>
          </cell>
          <cell r="L9" t="str">
            <v>FTS</v>
          </cell>
          <cell r="M9" t="str">
            <v>UG</v>
          </cell>
        </row>
        <row r="10">
          <cell r="B10" t="str">
            <v>FT</v>
          </cell>
          <cell r="C10" t="str">
            <v>PGT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 t="str">
            <v>A</v>
          </cell>
          <cell r="L10" t="str">
            <v>FTS</v>
          </cell>
          <cell r="M10" t="str">
            <v>PGT</v>
          </cell>
        </row>
        <row r="11">
          <cell r="B11" t="str">
            <v>PT</v>
          </cell>
          <cell r="C11" t="str">
            <v>UG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 t="str">
            <v>A</v>
          </cell>
          <cell r="L11" t="str">
            <v>PT</v>
          </cell>
          <cell r="M11" t="str">
            <v>UG</v>
          </cell>
        </row>
        <row r="12">
          <cell r="B12" t="str">
            <v>PT</v>
          </cell>
          <cell r="C12" t="str">
            <v>PGT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 t="str">
            <v>A</v>
          </cell>
          <cell r="L12" t="str">
            <v>PT</v>
          </cell>
          <cell r="M12" t="str">
            <v>PGT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B</v>
          </cell>
          <cell r="L13" t="str">
            <v>FTS</v>
          </cell>
          <cell r="M13" t="str">
            <v>UG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B</v>
          </cell>
          <cell r="L14" t="str">
            <v>FTS</v>
          </cell>
          <cell r="M14" t="str">
            <v>PGT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B</v>
          </cell>
          <cell r="L15" t="str">
            <v>PT</v>
          </cell>
          <cell r="M15" t="str">
            <v>UG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B</v>
          </cell>
          <cell r="L16" t="str">
            <v>PT</v>
          </cell>
          <cell r="M16" t="str">
            <v>PGT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C</v>
          </cell>
          <cell r="L17" t="str">
            <v>FTS</v>
          </cell>
          <cell r="M17" t="str">
            <v>UG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C</v>
          </cell>
          <cell r="L18" t="str">
            <v>FTS</v>
          </cell>
          <cell r="M18" t="str">
            <v>PGT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C</v>
          </cell>
          <cell r="L19" t="str">
            <v>SWOUT</v>
          </cell>
          <cell r="M19" t="str">
            <v>UG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str">
            <v>C</v>
          </cell>
          <cell r="L20" t="str">
            <v>SWOUT</v>
          </cell>
          <cell r="M20" t="str">
            <v>PGT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C</v>
          </cell>
          <cell r="L21" t="str">
            <v>PT</v>
          </cell>
          <cell r="M21" t="str">
            <v>UG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C</v>
          </cell>
          <cell r="L22" t="str">
            <v>PT</v>
          </cell>
          <cell r="M22" t="str">
            <v>PGT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D</v>
          </cell>
          <cell r="L23" t="str">
            <v>FTS</v>
          </cell>
          <cell r="M23" t="str">
            <v>UG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D</v>
          </cell>
          <cell r="L24" t="str">
            <v>FTS</v>
          </cell>
          <cell r="M24" t="str">
            <v>PGT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D</v>
          </cell>
          <cell r="L25" t="str">
            <v>PT</v>
          </cell>
          <cell r="M25" t="str">
            <v>UG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D</v>
          </cell>
          <cell r="L26" t="str">
            <v>PT</v>
          </cell>
          <cell r="M26" t="str">
            <v>PGT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1">
          <cell r="E31" t="str">
            <v>SNCMARGINB</v>
          </cell>
          <cell r="F31" t="str">
            <v>HCFTEADJ12</v>
          </cell>
        </row>
      </sheetData>
      <sheetData sheetId="24">
        <row r="11">
          <cell r="B11">
            <v>0</v>
          </cell>
          <cell r="K11" t="str">
            <v>FTYCAT1</v>
          </cell>
        </row>
        <row r="12">
          <cell r="B12">
            <v>0</v>
          </cell>
          <cell r="K12" t="str">
            <v>FTYCAT2</v>
          </cell>
        </row>
        <row r="13">
          <cell r="K13" t="str">
            <v>XX</v>
          </cell>
        </row>
        <row r="14">
          <cell r="B14">
            <v>0</v>
          </cell>
          <cell r="K14" t="str">
            <v>FTMCAT1</v>
          </cell>
        </row>
        <row r="15">
          <cell r="B15">
            <v>0</v>
          </cell>
          <cell r="K15" t="str">
            <v>FTMCAT2</v>
          </cell>
        </row>
        <row r="16">
          <cell r="K16" t="str">
            <v>XX</v>
          </cell>
        </row>
        <row r="17">
          <cell r="B17">
            <v>0</v>
          </cell>
          <cell r="K17" t="str">
            <v>FTALLCAT</v>
          </cell>
        </row>
        <row r="18">
          <cell r="B18">
            <v>0</v>
          </cell>
          <cell r="K18" t="str">
            <v>XX</v>
          </cell>
        </row>
        <row r="19">
          <cell r="K19" t="str">
            <v>XX</v>
          </cell>
        </row>
        <row r="20">
          <cell r="B20">
            <v>0</v>
          </cell>
          <cell r="K20" t="str">
            <v>FT</v>
          </cell>
        </row>
        <row r="21">
          <cell r="B21">
            <v>0</v>
          </cell>
          <cell r="K21" t="str">
            <v>LonWgt</v>
          </cell>
        </row>
        <row r="22">
          <cell r="B22">
            <v>0</v>
          </cell>
          <cell r="K22" t="str">
            <v>XX</v>
          </cell>
        </row>
        <row r="23">
          <cell r="K23" t="str">
            <v>XX</v>
          </cell>
        </row>
        <row r="24">
          <cell r="B24">
            <v>0</v>
          </cell>
          <cell r="K24" t="str">
            <v>WA_FT_Rate</v>
          </cell>
        </row>
        <row r="25">
          <cell r="K25" t="str">
            <v>XX</v>
          </cell>
        </row>
        <row r="26">
          <cell r="B26">
            <v>0</v>
          </cell>
          <cell r="K26" t="str">
            <v>WA_FT_12</v>
          </cell>
        </row>
        <row r="27">
          <cell r="K27" t="str">
            <v>XX</v>
          </cell>
        </row>
        <row r="28">
          <cell r="K28" t="str">
            <v>XX</v>
          </cell>
        </row>
        <row r="29">
          <cell r="B29">
            <v>0</v>
          </cell>
          <cell r="K29" t="str">
            <v>PTCAT1</v>
          </cell>
        </row>
        <row r="30">
          <cell r="B30">
            <v>0</v>
          </cell>
          <cell r="K30" t="str">
            <v>PTCAT2</v>
          </cell>
        </row>
        <row r="31">
          <cell r="K31" t="str">
            <v>XX</v>
          </cell>
        </row>
        <row r="32">
          <cell r="B32">
            <v>0</v>
          </cell>
          <cell r="K32" t="str">
            <v>PTUWgt</v>
          </cell>
        </row>
        <row r="33">
          <cell r="B33">
            <v>0</v>
          </cell>
          <cell r="K33" t="str">
            <v>XX</v>
          </cell>
        </row>
        <row r="34">
          <cell r="K34" t="str">
            <v>XX</v>
          </cell>
        </row>
        <row r="35">
          <cell r="B35">
            <v>0</v>
          </cell>
          <cell r="K35" t="str">
            <v>PT</v>
          </cell>
        </row>
        <row r="36">
          <cell r="B36">
            <v>0</v>
          </cell>
          <cell r="K36" t="str">
            <v>XX</v>
          </cell>
        </row>
        <row r="37">
          <cell r="B37">
            <v>0</v>
          </cell>
          <cell r="K37" t="str">
            <v>XX</v>
          </cell>
        </row>
        <row r="38">
          <cell r="K38" t="str">
            <v>XX</v>
          </cell>
        </row>
        <row r="39">
          <cell r="B39">
            <v>0</v>
          </cell>
          <cell r="K39" t="str">
            <v>WA_PT_Rate</v>
          </cell>
        </row>
        <row r="40">
          <cell r="K40" t="str">
            <v>XX</v>
          </cell>
        </row>
        <row r="41">
          <cell r="B41">
            <v>0</v>
          </cell>
          <cell r="K41" t="str">
            <v>WA_PT_12</v>
          </cell>
        </row>
        <row r="42">
          <cell r="K42" t="str">
            <v>XX</v>
          </cell>
        </row>
        <row r="43">
          <cell r="K43" t="str">
            <v>XX</v>
          </cell>
        </row>
        <row r="44">
          <cell r="B44">
            <v>0</v>
          </cell>
          <cell r="K44" t="str">
            <v>DISALLOC</v>
          </cell>
        </row>
        <row r="45">
          <cell r="B45">
            <v>0</v>
          </cell>
          <cell r="K45" t="str">
            <v>DISPOP</v>
          </cell>
        </row>
        <row r="46">
          <cell r="B46">
            <v>0</v>
          </cell>
          <cell r="K46" t="str">
            <v>XX</v>
          </cell>
        </row>
        <row r="47">
          <cell r="K47" t="str">
            <v>XX</v>
          </cell>
        </row>
        <row r="48">
          <cell r="B48">
            <v>0</v>
          </cell>
          <cell r="K48" t="str">
            <v>DISW12</v>
          </cell>
        </row>
        <row r="49">
          <cell r="B49">
            <v>0</v>
          </cell>
          <cell r="K49" t="str">
            <v>DISFTE12</v>
          </cell>
        </row>
        <row r="50">
          <cell r="B50">
            <v>0</v>
          </cell>
          <cell r="K50" t="str">
            <v>XX</v>
          </cell>
        </row>
        <row r="51">
          <cell r="K51" t="str">
            <v>XX</v>
          </cell>
        </row>
        <row r="52">
          <cell r="B52">
            <v>0</v>
          </cell>
          <cell r="K52" t="str">
            <v>DISRATE</v>
          </cell>
        </row>
        <row r="53">
          <cell r="B53">
            <v>0</v>
          </cell>
          <cell r="K53" t="str">
            <v>Min</v>
          </cell>
        </row>
        <row r="54">
          <cell r="K54" t="str">
            <v>XX</v>
          </cell>
        </row>
        <row r="55">
          <cell r="B55">
            <v>0</v>
          </cell>
          <cell r="K55" t="str">
            <v>DISABLED</v>
          </cell>
        </row>
        <row r="56">
          <cell r="K56" t="str">
            <v>XX</v>
          </cell>
        </row>
        <row r="59">
          <cell r="K59" t="str">
            <v>FEC indicator</v>
          </cell>
        </row>
        <row r="61">
          <cell r="J61" t="str">
            <v>DISFTE</v>
          </cell>
          <cell r="K61" t="str">
            <v>MINIMUM</v>
          </cell>
        </row>
        <row r="62">
          <cell r="J62">
            <v>0</v>
          </cell>
          <cell r="K62">
            <v>500</v>
          </cell>
        </row>
        <row r="63">
          <cell r="J63">
            <v>50</v>
          </cell>
          <cell r="K63">
            <v>1000</v>
          </cell>
        </row>
        <row r="64">
          <cell r="J64">
            <v>250</v>
          </cell>
          <cell r="K64">
            <v>5000</v>
          </cell>
        </row>
        <row r="65">
          <cell r="J65">
            <v>500</v>
          </cell>
          <cell r="K65">
            <v>10000</v>
          </cell>
        </row>
        <row r="67">
          <cell r="J67" t="str">
            <v>DISPROP</v>
          </cell>
          <cell r="K67" t="str">
            <v>QWEIGHT</v>
          </cell>
        </row>
        <row r="68">
          <cell r="J68">
            <v>0</v>
          </cell>
          <cell r="K68">
            <v>1</v>
          </cell>
        </row>
        <row r="69">
          <cell r="I69" t="str">
            <v>update these quartiles if they change after March allocation!</v>
          </cell>
          <cell r="J69">
            <v>0.035242291</v>
          </cell>
          <cell r="K69">
            <v>2</v>
          </cell>
        </row>
        <row r="70">
          <cell r="J70">
            <v>0.045590115</v>
          </cell>
          <cell r="K70">
            <v>3</v>
          </cell>
        </row>
        <row r="71">
          <cell r="J71">
            <v>0.0642763446</v>
          </cell>
          <cell r="K71">
            <v>4</v>
          </cell>
        </row>
        <row r="73">
          <cell r="I73" t="str">
            <v>WA_FT_12</v>
          </cell>
          <cell r="J73" t="str">
            <v>PTCAT1</v>
          </cell>
          <cell r="K73" t="str">
            <v>PTCAT2</v>
          </cell>
        </row>
        <row r="76">
          <cell r="I76">
            <v>1</v>
          </cell>
          <cell r="J76">
            <v>1</v>
          </cell>
          <cell r="K76">
            <v>1</v>
          </cell>
        </row>
      </sheetData>
      <sheetData sheetId="25">
        <row r="9">
          <cell r="K9" t="str">
            <v>XX</v>
          </cell>
        </row>
        <row r="11">
          <cell r="B11">
            <v>0</v>
          </cell>
          <cell r="K11" t="str">
            <v>YMWFTE</v>
          </cell>
        </row>
        <row r="12">
          <cell r="B12">
            <v>0</v>
          </cell>
          <cell r="K12" t="str">
            <v>YHWFTE</v>
          </cell>
        </row>
        <row r="13">
          <cell r="B13">
            <v>0</v>
          </cell>
          <cell r="K13" t="str">
            <v>MMWFTE</v>
          </cell>
        </row>
        <row r="14">
          <cell r="B14">
            <v>0</v>
          </cell>
          <cell r="K14" t="str">
            <v>MHWFTE</v>
          </cell>
        </row>
        <row r="15">
          <cell r="K15" t="str">
            <v>XX</v>
          </cell>
        </row>
        <row r="16">
          <cell r="B16">
            <v>0</v>
          </cell>
          <cell r="K16" t="str">
            <v>UnWgt</v>
          </cell>
        </row>
        <row r="17">
          <cell r="B17">
            <v>0</v>
          </cell>
          <cell r="K17" t="str">
            <v>XX</v>
          </cell>
        </row>
        <row r="18">
          <cell r="K18" t="str">
            <v>XX</v>
          </cell>
        </row>
        <row r="19">
          <cell r="B19">
            <v>0</v>
          </cell>
          <cell r="K19" t="str">
            <v>FT</v>
          </cell>
        </row>
        <row r="20">
          <cell r="B20">
            <v>0</v>
          </cell>
          <cell r="K20" t="str">
            <v>LonWgt</v>
          </cell>
        </row>
        <row r="21">
          <cell r="B21">
            <v>0</v>
          </cell>
          <cell r="K21" t="str">
            <v>XX</v>
          </cell>
        </row>
        <row r="22">
          <cell r="K22" t="str">
            <v>XX</v>
          </cell>
        </row>
        <row r="23">
          <cell r="B23">
            <v>0</v>
          </cell>
          <cell r="K23" t="str">
            <v>IR_FT_Rate</v>
          </cell>
        </row>
        <row r="24">
          <cell r="K24" t="str">
            <v>XX</v>
          </cell>
        </row>
        <row r="25">
          <cell r="B25">
            <v>0</v>
          </cell>
          <cell r="K25" t="str">
            <v>IR_FT_12</v>
          </cell>
        </row>
        <row r="26">
          <cell r="K26" t="str">
            <v>XX</v>
          </cell>
        </row>
        <row r="27">
          <cell r="K27" t="str">
            <v>XX</v>
          </cell>
        </row>
        <row r="28">
          <cell r="B28">
            <v>0</v>
          </cell>
          <cell r="K28" t="str">
            <v>PT</v>
          </cell>
        </row>
        <row r="29">
          <cell r="B29">
            <v>0</v>
          </cell>
          <cell r="K29" t="str">
            <v>XX</v>
          </cell>
        </row>
        <row r="30">
          <cell r="B30">
            <v>0</v>
          </cell>
          <cell r="K30" t="str">
            <v>IR_PT_Rate</v>
          </cell>
        </row>
        <row r="31">
          <cell r="K31" t="str">
            <v>XX</v>
          </cell>
        </row>
        <row r="32">
          <cell r="B32">
            <v>0</v>
          </cell>
          <cell r="K32" t="str">
            <v>IR_PT_12</v>
          </cell>
        </row>
        <row r="33">
          <cell r="K33" t="str">
            <v>XX</v>
          </cell>
        </row>
        <row r="34">
          <cell r="K34" t="str">
            <v>XX</v>
          </cell>
        </row>
        <row r="35">
          <cell r="K35" t="str">
            <v>IR_PT_Rate</v>
          </cell>
        </row>
        <row r="40">
          <cell r="K40">
            <v>1</v>
          </cell>
        </row>
      </sheetData>
      <sheetData sheetId="26">
        <row r="45">
          <cell r="B45" t="str">
            <v>Assignment of price groups for funding purposes:</v>
          </cell>
        </row>
        <row r="46">
          <cell r="C46" t="str">
            <v>Proportion of FTEs to be funded in price group</v>
          </cell>
        </row>
        <row r="47">
          <cell r="C47" t="str">
            <v>B</v>
          </cell>
          <cell r="D47" t="str">
            <v>C</v>
          </cell>
          <cell r="E47" t="str">
            <v>D</v>
          </cell>
        </row>
        <row r="48">
          <cell r="B48" t="str">
            <v>Media studies</v>
          </cell>
          <cell r="C48" t="str">
            <v>0</v>
          </cell>
          <cell r="D48" t="str">
            <v>0</v>
          </cell>
          <cell r="E48" t="str">
            <v>0</v>
          </cell>
        </row>
      </sheetData>
      <sheetData sheetId="27">
        <row r="7">
          <cell r="Y7" t="str">
            <v>xx</v>
          </cell>
        </row>
        <row r="8">
          <cell r="E8">
            <v>0</v>
          </cell>
          <cell r="Y8" t="str">
            <v>TRADQR12</v>
          </cell>
        </row>
        <row r="9">
          <cell r="E9">
            <v>0</v>
          </cell>
          <cell r="Y9" t="str">
            <v>LECALLN12</v>
          </cell>
        </row>
        <row r="10">
          <cell r="E10">
            <v>0</v>
          </cell>
          <cell r="Y10" t="str">
            <v>CHARSUPP12</v>
          </cell>
        </row>
        <row r="11">
          <cell r="E11">
            <v>0</v>
          </cell>
          <cell r="Y11" t="str">
            <v>INDSUPP12</v>
          </cell>
        </row>
        <row r="12">
          <cell r="E12">
            <v>0</v>
          </cell>
          <cell r="Y12" t="str">
            <v>PGRALLN12</v>
          </cell>
        </row>
        <row r="13">
          <cell r="E13">
            <v>0</v>
          </cell>
          <cell r="Y13" t="str">
            <v>SPECLIB12</v>
          </cell>
        </row>
        <row r="14">
          <cell r="E14">
            <v>0</v>
          </cell>
          <cell r="Y14" t="str">
            <v>R_TOT12</v>
          </cell>
        </row>
        <row r="20">
          <cell r="G20" t="str">
            <v>Overall quality profile (%)</v>
          </cell>
          <cell r="L20" t="str">
            <v>Volume (notional staff FTE)</v>
          </cell>
          <cell r="R20" t="str">
            <v>Quality-weighted volume</v>
          </cell>
        </row>
        <row r="21">
          <cell r="A21" t="str">
            <v>Main panel</v>
          </cell>
          <cell r="B21" t="str">
            <v>Unit of assessment</v>
          </cell>
          <cell r="E21" t="str">
            <v>4*</v>
          </cell>
          <cell r="F21" t="str">
            <v>3*</v>
          </cell>
          <cell r="G21" t="str">
            <v>2*</v>
          </cell>
          <cell r="H21" t="str">
            <v>1*</v>
          </cell>
          <cell r="I21" t="str">
            <v>Unclassified</v>
          </cell>
          <cell r="J21" t="str">
            <v>4*</v>
          </cell>
          <cell r="K21" t="str">
            <v>3*</v>
          </cell>
          <cell r="L21" t="str">
            <v>2*</v>
          </cell>
          <cell r="M21" t="str">
            <v>1*</v>
          </cell>
          <cell r="N21" t="str">
            <v>Unclassified</v>
          </cell>
          <cell r="O21" t="str">
            <v>Total funded volume</v>
          </cell>
          <cell r="P21" t="str">
            <v>4*</v>
          </cell>
          <cell r="Q21" t="str">
            <v>3*</v>
          </cell>
          <cell r="R21" t="str">
            <v>2*</v>
          </cell>
          <cell r="S21" t="str">
            <v>1*</v>
          </cell>
          <cell r="T21" t="str">
            <v>Unclassified</v>
          </cell>
          <cell r="U21" t="str">
            <v>Total</v>
          </cell>
          <cell r="V21" t="str">
            <v>Mainstream QR funds</v>
          </cell>
          <cell r="W21" t="str">
            <v>London weighting on mainstream QR</v>
          </cell>
        </row>
      </sheetData>
      <sheetData sheetId="28"/>
      <sheetData sheetId="29"/>
      <sheetData sheetId="30">
        <row r="7">
          <cell r="E7" t="str">
            <v>Places awarded to new FECs through the SNC margin</v>
          </cell>
          <cell r="F7" t="str">
            <v>Adjustments for transfers of 2012-13 FTEs</v>
          </cell>
        </row>
        <row r="8">
          <cell r="E8" t="str">
            <v>SNCMARGIN</v>
          </cell>
          <cell r="F8" t="str">
            <v>HCFTEADJ12</v>
          </cell>
        </row>
        <row r="9">
          <cell r="A9" t="str">
            <v>A</v>
          </cell>
          <cell r="B9" t="str">
            <v>FT</v>
          </cell>
          <cell r="C9" t="str">
            <v>UG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str">
            <v>FT</v>
          </cell>
          <cell r="C10" t="str">
            <v>PGT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 t="str">
            <v>PT</v>
          </cell>
          <cell r="C11" t="str">
            <v>UG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PT</v>
          </cell>
          <cell r="C12" t="str">
            <v>PGT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d2p1="http://schemas.openxmlformats.org/officeDocument/2006/relationships" d2p1:id="rId1">
    <sheetNames>
      <sheetName val="Summary by division (2)"/>
      <sheetName val="Summary by division (1)"/>
      <sheetName val="Mainstream QR &amp; LW"/>
      <sheetName val="QR Charity support fund"/>
      <sheetName val="QR business research element"/>
      <sheetName val="RDP supervision fund"/>
      <sheetName val="RDP FTEs by Division"/>
      <sheetName val="HEFCE grant Table_J"/>
      <sheetName val="HEFCE grant Table_K"/>
    </sheetNames>
    <sheetDataSet>
      <sheetData sheetId="0"/>
      <sheetData sheetId="1"/>
      <sheetData sheetId="2">
        <row r="7">
          <cell r="A7" t="str">
            <v>BMS</v>
          </cell>
        </row>
      </sheetData>
      <sheetData sheetId="3">
        <row r="23">
          <cell r="A23" t="str">
            <v>BMS</v>
          </cell>
        </row>
      </sheetData>
      <sheetData sheetId="4"/>
      <sheetData sheetId="5">
        <row r="7">
          <cell r="A7" t="str">
            <v>BMS</v>
          </cell>
        </row>
      </sheetData>
      <sheetData sheetId="6"/>
      <sheetData sheetId="7">
        <row r="8">
          <cell r="E8">
            <v>2313044</v>
          </cell>
        </row>
        <row r="9">
          <cell r="E9">
            <v>277566</v>
          </cell>
        </row>
        <row r="10">
          <cell r="E10">
            <v>1379859</v>
          </cell>
        </row>
        <row r="11">
          <cell r="E11">
            <v>93414</v>
          </cell>
        </row>
        <row r="12">
          <cell r="E12">
            <v>400173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d2p1="http://schemas.openxmlformats.org/officeDocument/2006/relationships" d2p1:id="rId1">
    <sheetNames>
      <sheetName val="Summary Changes"/>
      <sheetName val="Changes Draft1 v Draft2"/>
      <sheetName val="Summary"/>
      <sheetName val="Core Facs"/>
      <sheetName val="Commercial"/>
      <sheetName val="Income"/>
      <sheetName val="Teaching income"/>
      <sheetName val="Table_A HEFCE grant letter"/>
      <sheetName val="HEFCE research funds"/>
      <sheetName val="Direct Expenditure"/>
      <sheetName val="Indirect Expenditure"/>
      <sheetName val="Overheads"/>
      <sheetName val="Cost drivers"/>
      <sheetName val="Staff numbers"/>
      <sheetName val="Summ"/>
      <sheetName val="Prof"/>
      <sheetName val="Budget Changes"/>
    </sheetNames>
    <sheetDataSet>
      <sheetData sheetId="0"/>
      <sheetData sheetId="1"/>
      <sheetData sheetId="2">
        <row r="1">
          <cell r="A1" t="str">
            <v>2nd Draft Working Paper of SGUL Resource Allocation Model 13/14 (v5)</v>
          </cell>
        </row>
      </sheetData>
      <sheetData sheetId="3">
        <row r="11">
          <cell r="I11">
            <v>380.7216494845361</v>
          </cell>
        </row>
      </sheetData>
      <sheetData sheetId="4">
        <row r="11">
          <cell r="N11">
            <v>6485.9072164948457</v>
          </cell>
        </row>
      </sheetData>
      <sheetData sheetId="5">
        <row r="9">
          <cell r="C9">
            <v>4784.8814253873779</v>
          </cell>
        </row>
      </sheetData>
      <sheetData sheetId="6"/>
      <sheetData sheetId="7">
        <row r="38">
          <cell r="A38">
            <v>12525850</v>
          </cell>
          <cell r="B38">
            <v>0</v>
          </cell>
          <cell r="C38">
            <v>2785139</v>
          </cell>
          <cell r="D38">
            <v>250546</v>
          </cell>
          <cell r="E38">
            <v>633848</v>
          </cell>
          <cell r="F38">
            <v>664020</v>
          </cell>
          <cell r="G38">
            <v>16859403</v>
          </cell>
          <cell r="H38">
            <v>4464056</v>
          </cell>
          <cell r="I38">
            <v>934795</v>
          </cell>
          <cell r="J38">
            <v>22258254</v>
          </cell>
          <cell r="K38">
            <v>0</v>
          </cell>
        </row>
      </sheetData>
      <sheetData sheetId="8"/>
      <sheetData sheetId="9">
        <row r="24">
          <cell r="D24">
            <v>-4803.7759169848314</v>
          </cell>
        </row>
      </sheetData>
      <sheetData sheetId="10"/>
      <sheetData sheetId="11">
        <row r="13">
          <cell r="X13">
            <v>-437.51628365494571</v>
          </cell>
        </row>
      </sheetData>
      <sheetData sheetId="12">
        <row r="5">
          <cell r="T5" t="str">
            <v>BMS</v>
          </cell>
        </row>
      </sheetData>
      <sheetData sheetId="13">
        <row r="42">
          <cell r="A42" t="str">
            <v>Count of FPE</v>
          </cell>
        </row>
      </sheetData>
      <sheetData sheetId="14">
        <row r="87">
          <cell r="Q87">
            <v>-6345</v>
          </cell>
        </row>
      </sheetData>
      <sheetData sheetId="15">
        <row r="7">
          <cell r="U7">
            <v>-937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B27"/>
  <sheetViews>
    <sheetView view="normal" workbookViewId="0">
      <selection pane="topLeft" activeCell="E21" sqref="E21"/>
    </sheetView>
  </sheetViews>
  <sheetFormatPr defaultRowHeight="15"/>
  <cols>
    <col min="1" max="1" width="3.375" customWidth="1"/>
  </cols>
  <sheetData>
    <row r="1" spans="2:2">
      <c r="B1" s="92" t="s">
        <v>85</v>
      </c>
    </row>
    <row r="2" spans="2:2">
      <c r="B2" s="92"/>
    </row>
    <row r="3" spans="2:2">
      <c r="B3" s="92" t="s">
        <v>95</v>
      </c>
    </row>
    <row r="4" spans="1:2">
      <c r="A4" t="s">
        <v>82</v>
      </c>
      <c r="B4" s="131" t="s">
        <v>137</v>
      </c>
    </row>
    <row r="5" spans="1:2">
      <c r="A5" t="s">
        <v>83</v>
      </c>
      <c r="B5" s="108" t="s">
        <v>138</v>
      </c>
    </row>
    <row r="6" spans="1:2">
      <c r="A6" t="s">
        <v>84</v>
      </c>
      <c r="B6" s="108" t="s">
        <v>139</v>
      </c>
    </row>
    <row r="7" spans="1:2">
      <c r="A7" t="s">
        <v>86</v>
      </c>
      <c r="B7" s="108" t="s">
        <v>144</v>
      </c>
    </row>
    <row r="8" spans="1:2">
      <c r="A8" t="s">
        <v>87</v>
      </c>
      <c r="B8" s="108"/>
    </row>
    <row r="9" spans="1:1">
      <c r="A9" t="s">
        <v>124</v>
      </c>
    </row>
    <row r="11" spans="2:2">
      <c r="B11" s="92"/>
    </row>
    <row r="12" spans="2:2">
      <c r="B12" s="92" t="s">
        <v>97</v>
      </c>
    </row>
    <row r="13" spans="1:2">
      <c r="A13" t="s">
        <v>82</v>
      </c>
      <c r="B13" s="108"/>
    </row>
    <row r="14" spans="1:1">
      <c r="A14" t="s">
        <v>83</v>
      </c>
    </row>
    <row r="15" spans="1:1">
      <c r="A15" t="s">
        <v>84</v>
      </c>
    </row>
    <row r="16" spans="1:1">
      <c r="A16" t="s">
        <v>86</v>
      </c>
    </row>
    <row r="17" spans="1:1">
      <c r="A17" t="s">
        <v>87</v>
      </c>
    </row>
    <row r="18" spans="1:1">
      <c r="A18" t="s">
        <v>124</v>
      </c>
    </row>
    <row r="21" spans="2:2">
      <c r="B21" s="92" t="s">
        <v>99</v>
      </c>
    </row>
    <row r="22" spans="1:1">
      <c r="A22" t="s">
        <v>86</v>
      </c>
    </row>
    <row r="23" spans="1:1">
      <c r="A23" t="s">
        <v>87</v>
      </c>
    </row>
    <row r="24" spans="1:1">
      <c r="A24" t="s">
        <v>124</v>
      </c>
    </row>
    <row r="25" spans="1:1">
      <c r="A25" t="s">
        <v>88</v>
      </c>
    </row>
    <row r="26" spans="1:1">
      <c r="A26" t="s">
        <v>89</v>
      </c>
    </row>
    <row r="27" spans="1:1">
      <c r="A27" t="s">
        <v>134</v>
      </c>
    </row>
  </sheetData>
  <pageMargins left="0.7" right="0.7" top="0.75" bottom="0.75" header="0.3" footer="0.3"/>
  <pageSetup paperSize="9" scale="90" orientation="landscape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F0"/>
    <pageSetUpPr fitToPage="1"/>
  </sheetPr>
  <dimension ref="A1:P48"/>
  <sheetViews>
    <sheetView zoomScale="90" view="normal" workbookViewId="0">
      <selection pane="topLeft" activeCell="C44" sqref="C44"/>
    </sheetView>
  </sheetViews>
  <sheetFormatPr defaultRowHeight="15"/>
  <cols>
    <col min="1" max="1" width="70.75390625" customWidth="1"/>
    <col min="2" max="2" width="2.75390625" customWidth="1"/>
    <col min="3" max="8" width="14.375" customWidth="1"/>
    <col min="9" max="9" width="12.875" customWidth="1"/>
    <col min="10" max="15" width="10.75390625" customWidth="1"/>
    <col min="16" max="16" width="10.125" customWidth="1"/>
  </cols>
  <sheetData>
    <row r="1" spans="1:4" ht="30" customHeight="1" thickBot="1">
      <c r="A1" s="16" t="s">
        <v>4</v>
      </c>
      <c r="B1" s="17"/>
      <c r="C1" s="188" t="s">
        <v>12</v>
      </c>
      <c r="D1" s="189"/>
    </row>
    <row r="2" spans="1:3">
      <c r="A2" s="11"/>
      <c r="B2" s="11"/>
      <c r="C2" s="11"/>
    </row>
    <row r="3" spans="1:3">
      <c r="A3" s="12" t="s">
        <v>0</v>
      </c>
      <c r="B3" s="11"/>
      <c r="C3" s="11"/>
    </row>
    <row r="4" spans="1:3">
      <c r="A4" s="13" t="s">
        <v>55</v>
      </c>
      <c r="B4" s="11"/>
      <c r="C4" s="11"/>
    </row>
    <row r="5" spans="1:15">
      <c r="A5" s="72"/>
      <c r="B5" s="11"/>
      <c r="J5" s="3" t="s">
        <v>42</v>
      </c>
      <c r="K5" s="3"/>
      <c r="L5" s="3"/>
      <c r="M5" s="3"/>
      <c r="N5" s="3"/>
      <c r="O5" s="3"/>
    </row>
    <row r="6" spans="3:15" ht="16.5" customHeight="1" thickBot="1">
      <c r="C6" s="73" t="str">
        <f>J6</f>
        <v>2024/25</v>
      </c>
      <c r="D6" s="73" t="str">
        <f>K6</f>
        <v>2025/26</v>
      </c>
      <c r="E6" s="73" t="str">
        <f>L6</f>
        <v>2026/27</v>
      </c>
      <c r="F6" s="73" t="str">
        <f>M6</f>
        <v>2027/28</v>
      </c>
      <c r="G6" s="73" t="str">
        <f>N6</f>
        <v>2028/29</v>
      </c>
      <c r="H6" s="73" t="e">
        <f>O6</f>
        <v>#REF!</v>
      </c>
      <c r="J6" s="68" t="str">
        <f>'Ideal Case'!D9</f>
        <v>2024/25</v>
      </c>
      <c r="K6" s="68" t="str">
        <f>'Ideal Case'!E9</f>
        <v>2025/26</v>
      </c>
      <c r="L6" s="68" t="str">
        <f>'Ideal Case'!F9</f>
        <v>2026/27</v>
      </c>
      <c r="M6" s="68" t="str">
        <f>'Ideal Case'!G9</f>
        <v>2027/28</v>
      </c>
      <c r="N6" s="68" t="str">
        <f>'Ideal Case'!H9</f>
        <v>2028/29</v>
      </c>
      <c r="O6" s="68" t="e">
        <f>'Ideal Case'!#REF!</f>
        <v>#REF!</v>
      </c>
    </row>
    <row r="7" spans="1:4">
      <c r="A7" s="1" t="s">
        <v>13</v>
      </c>
      <c r="C7" s="14" t="s">
        <v>9</v>
      </c>
      <c r="D7" s="15" t="s">
        <v>10</v>
      </c>
    </row>
    <row r="8" spans="1:15">
      <c r="A8" s="4" t="s">
        <v>30</v>
      </c>
      <c r="C8" s="18">
        <v>0</v>
      </c>
      <c r="D8" s="18">
        <f>C8</f>
        <v>0</v>
      </c>
      <c r="E8" s="18">
        <f>D8</f>
        <v>0</v>
      </c>
      <c r="F8" s="18">
        <f>E8</f>
        <v>0</v>
      </c>
      <c r="G8" s="18">
        <f>F8</f>
        <v>0</v>
      </c>
      <c r="H8" s="18">
        <f>G8</f>
        <v>0</v>
      </c>
      <c r="J8" s="35">
        <f>IFERROR(VLOOKUP($A8,#REF!,2,FALSE),0)*C8</f>
        <v>0</v>
      </c>
      <c r="K8" s="35" t="e">
        <f>IFERROR(VLOOKUP($A8,#REF!,2,FALSE),0)*D8*payinf</f>
        <v>#REF!</v>
      </c>
      <c r="L8" s="35" t="e">
        <f>IFERROR(VLOOKUP($A8,#REF!,2,FALSE),0)*E8*payinf^2</f>
        <v>#REF!</v>
      </c>
      <c r="M8" s="35" t="e">
        <f>IFERROR(VLOOKUP($A8,#REF!,2,FALSE),0)*F8*payinf^3</f>
        <v>#REF!</v>
      </c>
      <c r="N8" s="35" t="e">
        <f>IFERROR(VLOOKUP($A8,#REF!,2,FALSE),0)*G8*payinf^4</f>
        <v>#REF!</v>
      </c>
      <c r="O8" s="35" t="e">
        <f>IFERROR(VLOOKUP($A8,#REF!,2,FALSE),0)*H8*payinf^5</f>
        <v>#REF!</v>
      </c>
    </row>
    <row r="9" spans="1:15">
      <c r="A9" s="4" t="s">
        <v>31</v>
      </c>
      <c r="C9" s="18">
        <v>0</v>
      </c>
      <c r="D9" s="18">
        <f>C9</f>
        <v>0</v>
      </c>
      <c r="E9" s="18">
        <f>D9</f>
        <v>0</v>
      </c>
      <c r="F9" s="18">
        <f>E9</f>
        <v>0</v>
      </c>
      <c r="G9" s="18">
        <f>F9</f>
        <v>0</v>
      </c>
      <c r="H9" s="18">
        <f>G9</f>
        <v>0</v>
      </c>
      <c r="J9" s="35">
        <f>IFERROR(VLOOKUP($A9,#REF!,2,FALSE),0)*C9</f>
        <v>0</v>
      </c>
      <c r="K9" s="35" t="e">
        <f>IFERROR(VLOOKUP($A9,#REF!,2,FALSE),0)*D9*payinf</f>
        <v>#REF!</v>
      </c>
      <c r="L9" s="35" t="e">
        <f>IFERROR(VLOOKUP($A9,#REF!,2,FALSE),0)*E9*payinf^2</f>
        <v>#REF!</v>
      </c>
      <c r="M9" s="35" t="e">
        <f>IFERROR(VLOOKUP($A9,#REF!,2,FALSE),0)*F9*payinf^3</f>
        <v>#REF!</v>
      </c>
      <c r="N9" s="35" t="e">
        <f>IFERROR(VLOOKUP($A9,#REF!,2,FALSE),0)*G9*payinf^4</f>
        <v>#REF!</v>
      </c>
      <c r="O9" s="35" t="e">
        <f>IFERROR(VLOOKUP($A9,#REF!,2,FALSE),0)*H9*payinf^5</f>
        <v>#REF!</v>
      </c>
    </row>
    <row r="10" spans="10:13" ht="19.9" customHeight="1">
      <c r="J10" s="34"/>
      <c r="L10" s="34"/>
      <c r="M10" s="34"/>
    </row>
    <row r="11" spans="1:13" ht="30">
      <c r="A11" s="1" t="s">
        <v>14</v>
      </c>
      <c r="C11" s="7" t="s">
        <v>5</v>
      </c>
      <c r="D11" s="7" t="s">
        <v>24</v>
      </c>
      <c r="E11" s="7" t="s">
        <v>6</v>
      </c>
      <c r="F11" s="7" t="s">
        <v>29</v>
      </c>
      <c r="G11" s="20"/>
      <c r="H11" s="19"/>
      <c r="J11" s="34"/>
      <c r="L11" s="34"/>
      <c r="M11" s="34"/>
    </row>
    <row r="12" spans="4:13" ht="18" customHeight="1">
      <c r="D12" s="2"/>
      <c r="E12" s="2"/>
      <c r="F12" s="2"/>
      <c r="G12" s="2"/>
      <c r="H12" s="9"/>
      <c r="J12" s="34"/>
      <c r="L12" s="34"/>
      <c r="M12" s="34"/>
    </row>
    <row r="13" spans="8:13" ht="7.5" customHeight="1">
      <c r="H13" s="8"/>
      <c r="J13" s="34"/>
      <c r="L13" s="34"/>
      <c r="M13" s="34"/>
    </row>
    <row r="14" spans="1:15">
      <c r="A14" s="4" t="s">
        <v>30</v>
      </c>
      <c r="C14" s="5"/>
      <c r="D14" s="5"/>
      <c r="E14" s="5"/>
      <c r="F14" s="2" t="e">
        <f>C14*lecmul+D14*tutmul+E14*othmul</f>
        <v>#REF!</v>
      </c>
      <c r="G14" s="8"/>
      <c r="H14" s="8"/>
      <c r="J14" s="35" t="e">
        <f>IFERROR(VLOOKUP(A14,#REF!,3,FALSE),0)*F14</f>
        <v>#REF!</v>
      </c>
      <c r="K14" s="34" t="e">
        <f>J14*payinf</f>
        <v>#REF!</v>
      </c>
      <c r="L14" s="34" t="e">
        <f>K14*payinf</f>
        <v>#REF!</v>
      </c>
      <c r="M14" s="34" t="e">
        <f>L14*payinf</f>
        <v>#REF!</v>
      </c>
      <c r="N14" s="34" t="e">
        <f>M14*payinf</f>
        <v>#REF!</v>
      </c>
      <c r="O14" s="34" t="e">
        <f>N14*payinf</f>
        <v>#REF!</v>
      </c>
    </row>
    <row r="15" spans="1:15">
      <c r="A15" s="4"/>
      <c r="C15" s="5"/>
      <c r="D15" s="5"/>
      <c r="E15" s="5"/>
      <c r="F15" s="2" t="e">
        <f>C15*lecmul+D15*tutmul+E15*othmul</f>
        <v>#REF!</v>
      </c>
      <c r="G15" s="8"/>
      <c r="H15" s="8"/>
      <c r="J15" s="35" t="e">
        <f>IFERROR(VLOOKUP(A15,#REF!,3,FALSE),0)*F15</f>
        <v>#REF!</v>
      </c>
      <c r="K15" s="34" t="e">
        <f>J15*payinf</f>
        <v>#REF!</v>
      </c>
      <c r="L15" s="34" t="e">
        <f>K15*payinf</f>
        <v>#REF!</v>
      </c>
      <c r="M15" s="34" t="e">
        <f>L15*payinf</f>
        <v>#REF!</v>
      </c>
      <c r="N15" s="34" t="e">
        <f>M15*payinf</f>
        <v>#REF!</v>
      </c>
      <c r="O15" s="34" t="e">
        <f>N15*payinf</f>
        <v>#REF!</v>
      </c>
    </row>
    <row r="16" spans="1:15">
      <c r="A16" s="4"/>
      <c r="C16" s="5"/>
      <c r="D16" s="5"/>
      <c r="E16" s="5"/>
      <c r="F16" s="2" t="e">
        <f>C16*lecmul+D16*tutmul+E16*othmul</f>
        <v>#REF!</v>
      </c>
      <c r="G16" s="8"/>
      <c r="H16" s="8"/>
      <c r="J16" s="35" t="e">
        <f>IFERROR(VLOOKUP(A16,#REF!,3,FALSE),0)*F16</f>
        <v>#REF!</v>
      </c>
      <c r="K16" s="34" t="e">
        <f>J16*payinf</f>
        <v>#REF!</v>
      </c>
      <c r="L16" s="34" t="e">
        <f>K16*payinf</f>
        <v>#REF!</v>
      </c>
      <c r="M16" s="34" t="e">
        <f>L16*payinf</f>
        <v>#REF!</v>
      </c>
      <c r="N16" s="34" t="e">
        <f>M16*payinf</f>
        <v>#REF!</v>
      </c>
      <c r="O16" s="34" t="e">
        <f>N16*payinf</f>
        <v>#REF!</v>
      </c>
    </row>
    <row r="17" spans="1:15">
      <c r="A17" s="4"/>
      <c r="C17" s="5"/>
      <c r="D17" s="5"/>
      <c r="E17" s="5"/>
      <c r="F17" s="2" t="e">
        <f>C17*lecmul+D17*tutmul+E17*othmul</f>
        <v>#REF!</v>
      </c>
      <c r="G17" s="8"/>
      <c r="H17" s="8"/>
      <c r="J17" s="35" t="e">
        <f>IFERROR(VLOOKUP(A17,#REF!,3,FALSE),0)*F17</f>
        <v>#REF!</v>
      </c>
      <c r="K17" s="34" t="e">
        <f>J17*payinf</f>
        <v>#REF!</v>
      </c>
      <c r="L17" s="34" t="e">
        <f>K17*payinf</f>
        <v>#REF!</v>
      </c>
      <c r="M17" s="34" t="e">
        <f>L17*payinf</f>
        <v>#REF!</v>
      </c>
      <c r="N17" s="34" t="e">
        <f>M17*payinf</f>
        <v>#REF!</v>
      </c>
      <c r="O17" s="34" t="e">
        <f>N17*payinf</f>
        <v>#REF!</v>
      </c>
    </row>
    <row r="18" spans="1:15">
      <c r="A18" s="4"/>
      <c r="C18" s="5"/>
      <c r="D18" s="5"/>
      <c r="E18" s="5"/>
      <c r="F18" s="2" t="e">
        <f>C18*lecmul+D18*tutmul+E18*othmul</f>
        <v>#REF!</v>
      </c>
      <c r="G18" s="8"/>
      <c r="H18" s="8"/>
      <c r="J18" s="35" t="e">
        <f>IFERROR(VLOOKUP(A18,#REF!,3,FALSE),0)*F18</f>
        <v>#REF!</v>
      </c>
      <c r="K18" s="34" t="e">
        <f>J18*payinf</f>
        <v>#REF!</v>
      </c>
      <c r="L18" s="34" t="e">
        <f>K18*payinf</f>
        <v>#REF!</v>
      </c>
      <c r="M18" s="34" t="e">
        <f>L18*payinf</f>
        <v>#REF!</v>
      </c>
      <c r="N18" s="34" t="e">
        <f>M18*payinf</f>
        <v>#REF!</v>
      </c>
      <c r="O18" s="34" t="e">
        <f>N18*payinf</f>
        <v>#REF!</v>
      </c>
    </row>
    <row r="19" spans="1:15">
      <c r="A19" s="4"/>
      <c r="C19" s="5"/>
      <c r="D19" s="5"/>
      <c r="E19" s="5"/>
      <c r="F19" s="2" t="e">
        <f>C19*lecmul+D19*tutmul+E19*othmul</f>
        <v>#REF!</v>
      </c>
      <c r="G19" s="8"/>
      <c r="H19" s="8"/>
      <c r="J19" s="35" t="e">
        <f>IFERROR(VLOOKUP(A19,#REF!,3,FALSE),0)*F19</f>
        <v>#REF!</v>
      </c>
      <c r="K19" s="34" t="e">
        <f>J19*payinf</f>
        <v>#REF!</v>
      </c>
      <c r="L19" s="34" t="e">
        <f>K19*payinf</f>
        <v>#REF!</v>
      </c>
      <c r="M19" s="34" t="e">
        <f>L19*payinf</f>
        <v>#REF!</v>
      </c>
      <c r="N19" s="34" t="e">
        <f>M19*payinf</f>
        <v>#REF!</v>
      </c>
      <c r="O19" s="34" t="e">
        <f>N19*payinf</f>
        <v>#REF!</v>
      </c>
    </row>
    <row r="20" spans="8:13" ht="19.9" customHeight="1">
      <c r="H20" s="8"/>
      <c r="K20" s="34"/>
      <c r="L20" s="34"/>
      <c r="M20" s="34"/>
    </row>
    <row r="21" spans="8:13" ht="19.9" customHeight="1">
      <c r="H21" s="8"/>
      <c r="K21" s="34"/>
      <c r="L21" s="34"/>
      <c r="M21" s="34"/>
    </row>
    <row r="22" spans="1:15" ht="30">
      <c r="A22" s="1" t="s">
        <v>11</v>
      </c>
      <c r="C22" s="7" t="s">
        <v>18</v>
      </c>
      <c r="D22" s="7" t="s">
        <v>19</v>
      </c>
      <c r="E22" s="7" t="s">
        <v>20</v>
      </c>
      <c r="F22" s="7" t="s">
        <v>22</v>
      </c>
      <c r="G22" s="7" t="s">
        <v>21</v>
      </c>
      <c r="H22" s="7" t="s">
        <v>44</v>
      </c>
      <c r="I22" s="7"/>
      <c r="J22" s="64"/>
      <c r="K22" s="64"/>
      <c r="L22" s="64"/>
      <c r="M22" s="64"/>
      <c r="N22" s="64"/>
      <c r="O22" s="64"/>
    </row>
    <row r="23" spans="3:15" ht="13.9" customHeight="1">
      <c r="C23" s="2" t="s">
        <v>23</v>
      </c>
      <c r="D23" s="2" t="s">
        <v>23</v>
      </c>
      <c r="E23" s="2" t="s">
        <v>23</v>
      </c>
      <c r="F23" s="2" t="s">
        <v>23</v>
      </c>
      <c r="G23" s="2" t="s">
        <v>23</v>
      </c>
      <c r="H23" s="2" t="s">
        <v>45</v>
      </c>
      <c r="J23" s="33"/>
      <c r="K23" s="33"/>
      <c r="L23" s="33"/>
      <c r="M23" s="33"/>
      <c r="N23" s="33"/>
      <c r="O23" s="33"/>
    </row>
    <row r="24" spans="11:13" ht="7.5" customHeight="1">
      <c r="K24" s="34"/>
      <c r="L24" s="34"/>
      <c r="M24" s="34"/>
    </row>
    <row r="25" spans="1:15">
      <c r="A25" s="4" t="s">
        <v>30</v>
      </c>
      <c r="C25" s="5"/>
      <c r="D25" s="5"/>
      <c r="E25" s="5"/>
      <c r="F25" s="5"/>
      <c r="G25" s="5"/>
      <c r="H25" s="2">
        <f>SUM(C25:G25)</f>
        <v>0</v>
      </c>
      <c r="J25" s="35" t="e">
        <f>IFERROR(VLOOKUP($A25,#REF!,3,FALSE),0)*$H25*C$48</f>
        <v>#REF!</v>
      </c>
      <c r="K25" s="35" t="e">
        <f>IFERROR(VLOOKUP($A25,#REF!,3,FALSE),0)*$H25*D$48*payinf</f>
        <v>#REF!</v>
      </c>
      <c r="L25" s="35" t="e">
        <f>IFERROR(VLOOKUP($A25,#REF!,3,FALSE),0)*$H25*E$48*payinf^2</f>
        <v>#REF!</v>
      </c>
      <c r="M25" s="35" t="e">
        <f>IFERROR(VLOOKUP($A25,#REF!,3,FALSE),0)*$H25*F$48*payinf^3</f>
        <v>#REF!</v>
      </c>
      <c r="N25" s="35" t="e">
        <f>IFERROR(VLOOKUP($A25,#REF!,3,FALSE),0)*$H25*G$48*payinf^4</f>
        <v>#REF!</v>
      </c>
      <c r="O25" s="35" t="e">
        <f>IFERROR(VLOOKUP($A25,#REF!,3,FALSE),0)*$H25*H$48*payinf^5</f>
        <v>#REF!</v>
      </c>
    </row>
    <row r="26" spans="1:15">
      <c r="A26" s="4" t="s">
        <v>31</v>
      </c>
      <c r="C26" s="5"/>
      <c r="D26" s="5"/>
      <c r="E26" s="5"/>
      <c r="F26" s="5"/>
      <c r="G26" s="5"/>
      <c r="H26" s="2">
        <f>SUM(C26:G26)</f>
        <v>0</v>
      </c>
      <c r="J26" s="35" t="e">
        <f>IFERROR(VLOOKUP($A26,#REF!,3,FALSE),0)*$H26*C$48</f>
        <v>#REF!</v>
      </c>
      <c r="K26" s="35" t="e">
        <f>IFERROR(VLOOKUP($A26,#REF!,3,FALSE),0)*$H26*D$48*payinf</f>
        <v>#REF!</v>
      </c>
      <c r="L26" s="35" t="e">
        <f>IFERROR(VLOOKUP($A26,#REF!,3,FALSE),0)*$H26*E$48*payinf^2</f>
        <v>#REF!</v>
      </c>
      <c r="M26" s="35" t="e">
        <f>IFERROR(VLOOKUP($A26,#REF!,3,FALSE),0)*$H26*F$48*payinf^3</f>
        <v>#REF!</v>
      </c>
      <c r="N26" s="35" t="e">
        <f>IFERROR(VLOOKUP($A26,#REF!,3,FALSE),0)*$H26*G$48*payinf^4</f>
        <v>#REF!</v>
      </c>
      <c r="O26" s="35" t="e">
        <f>IFERROR(VLOOKUP($A26,#REF!,3,FALSE),0)*$H26*H$48*payinf^5</f>
        <v>#REF!</v>
      </c>
    </row>
    <row r="27" spans="1:15">
      <c r="A27" s="4"/>
      <c r="C27" s="5"/>
      <c r="D27" s="5"/>
      <c r="E27" s="5"/>
      <c r="F27" s="5"/>
      <c r="G27" s="5"/>
      <c r="H27" s="2">
        <f>SUM(C27:G27)</f>
        <v>0</v>
      </c>
      <c r="J27" s="35" t="e">
        <f>IFERROR(VLOOKUP($A27,#REF!,3,FALSE),0)*$H27*C$48</f>
        <v>#REF!</v>
      </c>
      <c r="K27" s="35" t="e">
        <f>IFERROR(VLOOKUP($A27,#REF!,3,FALSE),0)*$H27*D$48*payinf</f>
        <v>#REF!</v>
      </c>
      <c r="L27" s="35" t="e">
        <f>IFERROR(VLOOKUP($A27,#REF!,3,FALSE),0)*$H27*E$48*payinf^2</f>
        <v>#REF!</v>
      </c>
      <c r="M27" s="35" t="e">
        <f>IFERROR(VLOOKUP($A27,#REF!,3,FALSE),0)*$H27*F$48*payinf^3</f>
        <v>#REF!</v>
      </c>
      <c r="N27" s="35" t="e">
        <f>IFERROR(VLOOKUP($A27,#REF!,3,FALSE),0)*$H27*G$48*payinf^4</f>
        <v>#REF!</v>
      </c>
      <c r="O27" s="35" t="e">
        <f>IFERROR(VLOOKUP($A27,#REF!,3,FALSE),0)*$H27*H$48*payinf^5</f>
        <v>#REF!</v>
      </c>
    </row>
    <row r="28" spans="1:15">
      <c r="A28" s="4"/>
      <c r="C28" s="5"/>
      <c r="D28" s="5"/>
      <c r="E28" s="5"/>
      <c r="F28" s="5"/>
      <c r="G28" s="5"/>
      <c r="H28" s="2">
        <f>SUM(C28:G28)</f>
        <v>0</v>
      </c>
      <c r="J28" s="35" t="e">
        <f>IFERROR(VLOOKUP($A28,#REF!,3,FALSE),0)*$H28*C$48</f>
        <v>#REF!</v>
      </c>
      <c r="K28" s="35" t="e">
        <f>IFERROR(VLOOKUP($A28,#REF!,3,FALSE),0)*$H28*D$48*payinf</f>
        <v>#REF!</v>
      </c>
      <c r="L28" s="35" t="e">
        <f>IFERROR(VLOOKUP($A28,#REF!,3,FALSE),0)*$H28*E$48*payinf^2</f>
        <v>#REF!</v>
      </c>
      <c r="M28" s="35" t="e">
        <f>IFERROR(VLOOKUP($A28,#REF!,3,FALSE),0)*$H28*F$48*payinf^3</f>
        <v>#REF!</v>
      </c>
      <c r="N28" s="35" t="e">
        <f>IFERROR(VLOOKUP($A28,#REF!,3,FALSE),0)*$H28*G$48*payinf^4</f>
        <v>#REF!</v>
      </c>
      <c r="O28" s="35" t="e">
        <f>IFERROR(VLOOKUP($A28,#REF!,3,FALSE),0)*$H28*H$48*payinf^5</f>
        <v>#REF!</v>
      </c>
    </row>
    <row r="29" spans="1:15">
      <c r="A29" s="4"/>
      <c r="C29" s="5"/>
      <c r="D29" s="5"/>
      <c r="E29" s="5"/>
      <c r="F29" s="5"/>
      <c r="G29" s="5"/>
      <c r="H29" s="2">
        <f>SUM(C29:G29)</f>
        <v>0</v>
      </c>
      <c r="J29" s="35" t="e">
        <f>IFERROR(VLOOKUP($A29,#REF!,3,FALSE),0)*$H29*C$48</f>
        <v>#REF!</v>
      </c>
      <c r="K29" s="35" t="e">
        <f>IFERROR(VLOOKUP($A29,#REF!,3,FALSE),0)*$H29*D$48*payinf</f>
        <v>#REF!</v>
      </c>
      <c r="L29" s="35" t="e">
        <f>IFERROR(VLOOKUP($A29,#REF!,3,FALSE),0)*$H29*E$48*payinf^2</f>
        <v>#REF!</v>
      </c>
      <c r="M29" s="35" t="e">
        <f>IFERROR(VLOOKUP($A29,#REF!,3,FALSE),0)*$H29*F$48*payinf^3</f>
        <v>#REF!</v>
      </c>
      <c r="N29" s="35" t="e">
        <f>IFERROR(VLOOKUP($A29,#REF!,3,FALSE),0)*$H29*G$48*payinf^4</f>
        <v>#REF!</v>
      </c>
      <c r="O29" s="35" t="e">
        <f>IFERROR(VLOOKUP($A29,#REF!,3,FALSE),0)*$H29*H$48*payinf^5</f>
        <v>#REF!</v>
      </c>
    </row>
    <row r="30" spans="1:15">
      <c r="A30" s="4"/>
      <c r="C30" s="5"/>
      <c r="D30" s="5"/>
      <c r="E30" s="5"/>
      <c r="F30" s="5"/>
      <c r="G30" s="5"/>
      <c r="H30" s="2">
        <f>SUM(C30:G30)</f>
        <v>0</v>
      </c>
      <c r="J30" s="35" t="e">
        <f>IFERROR(VLOOKUP($A30,#REF!,3,FALSE),0)*$H30*C$48</f>
        <v>#REF!</v>
      </c>
      <c r="K30" s="35" t="e">
        <f>IFERROR(VLOOKUP($A30,#REF!,3,FALSE),0)*$H30*D$48*payinf</f>
        <v>#REF!</v>
      </c>
      <c r="L30" s="35" t="e">
        <f>IFERROR(VLOOKUP($A30,#REF!,3,FALSE),0)*$H30*E$48*payinf^2</f>
        <v>#REF!</v>
      </c>
      <c r="M30" s="35" t="e">
        <f>IFERROR(VLOOKUP($A30,#REF!,3,FALSE),0)*$H30*F$48*payinf^3</f>
        <v>#REF!</v>
      </c>
      <c r="N30" s="35" t="e">
        <f>IFERROR(VLOOKUP($A30,#REF!,3,FALSE),0)*$H30*G$48*payinf^4</f>
        <v>#REF!</v>
      </c>
      <c r="O30" s="35" t="e">
        <f>IFERROR(VLOOKUP($A30,#REF!,3,FALSE),0)*$H30*H$48*payinf^5</f>
        <v>#REF!</v>
      </c>
    </row>
    <row r="31" spans="1:15">
      <c r="A31" s="4"/>
      <c r="C31" s="5"/>
      <c r="D31" s="5"/>
      <c r="E31" s="5"/>
      <c r="F31" s="5"/>
      <c r="G31" s="5"/>
      <c r="H31" s="2">
        <f>SUM(C31:G31)</f>
        <v>0</v>
      </c>
      <c r="J31" s="35" t="e">
        <f>IFERROR(VLOOKUP($A31,#REF!,3,FALSE),0)*$H31*C$48</f>
        <v>#REF!</v>
      </c>
      <c r="K31" s="35" t="e">
        <f>IFERROR(VLOOKUP($A31,#REF!,3,FALSE),0)*$H31*D$48*payinf</f>
        <v>#REF!</v>
      </c>
      <c r="L31" s="35" t="e">
        <f>IFERROR(VLOOKUP($A31,#REF!,3,FALSE),0)*$H31*E$48*payinf^2</f>
        <v>#REF!</v>
      </c>
      <c r="M31" s="35" t="e">
        <f>IFERROR(VLOOKUP($A31,#REF!,3,FALSE),0)*$H31*F$48*payinf^3</f>
        <v>#REF!</v>
      </c>
      <c r="N31" s="35" t="e">
        <f>IFERROR(VLOOKUP($A31,#REF!,3,FALSE),0)*$H31*G$48*payinf^4</f>
        <v>#REF!</v>
      </c>
      <c r="O31" s="35" t="e">
        <f>IFERROR(VLOOKUP($A31,#REF!,3,FALSE),0)*$H31*H$48*payinf^5</f>
        <v>#REF!</v>
      </c>
    </row>
    <row r="32" spans="1:16" s="10" customFormat="1" ht="19.9" customHeight="1">
      <c r="A32" s="8"/>
      <c r="C32" s="8"/>
      <c r="D32" s="8"/>
      <c r="E32" s="8"/>
      <c r="F32" s="8"/>
      <c r="G32" s="8"/>
      <c r="J32" s="37"/>
      <c r="K32" s="37"/>
      <c r="L32" s="37"/>
      <c r="M32" s="65"/>
      <c r="N32" s="65"/>
      <c r="O32" s="65"/>
      <c r="P32" s="8"/>
    </row>
    <row r="33" spans="1:15">
      <c r="A33" s="1" t="s">
        <v>7</v>
      </c>
      <c r="C33" s="3" t="s">
        <v>3</v>
      </c>
      <c r="D33" s="3" t="s">
        <v>3</v>
      </c>
      <c r="E33" s="3" t="s">
        <v>3</v>
      </c>
      <c r="F33" s="3" t="s">
        <v>3</v>
      </c>
      <c r="G33" s="3" t="s">
        <v>3</v>
      </c>
      <c r="H33" s="3" t="s">
        <v>3</v>
      </c>
      <c r="J33" s="34"/>
      <c r="K33" s="34"/>
      <c r="L33" s="34"/>
      <c r="M33" s="34"/>
      <c r="N33" s="34"/>
      <c r="O33" s="34"/>
    </row>
    <row r="34" spans="3:13" ht="14.25" customHeight="1">
      <c r="C34" s="2" t="str">
        <f>J6</f>
        <v>2024/25</v>
      </c>
      <c r="D34" s="2" t="str">
        <f>K6</f>
        <v>2025/26</v>
      </c>
      <c r="E34" s="2" t="str">
        <f>L6</f>
        <v>2026/27</v>
      </c>
      <c r="F34" s="2" t="str">
        <f>M6</f>
        <v>2027/28</v>
      </c>
      <c r="G34" s="2" t="str">
        <f>N6</f>
        <v>2028/29</v>
      </c>
      <c r="H34" s="2" t="e">
        <f>O6</f>
        <v>#REF!</v>
      </c>
      <c r="K34" s="34"/>
      <c r="L34" s="34"/>
      <c r="M34" s="34"/>
    </row>
    <row r="35" spans="1:15">
      <c r="A35" t="s">
        <v>16</v>
      </c>
      <c r="C35" s="67">
        <v>0</v>
      </c>
      <c r="D35" s="67">
        <f>C35</f>
        <v>0</v>
      </c>
      <c r="E35" s="67">
        <f>D35</f>
        <v>0</v>
      </c>
      <c r="F35" s="67">
        <f>E35</f>
        <v>0</v>
      </c>
      <c r="G35" s="67">
        <f>F35</f>
        <v>0</v>
      </c>
      <c r="H35" s="67">
        <f>G35</f>
        <v>0</v>
      </c>
      <c r="J35" s="34">
        <f>C35</f>
        <v>0</v>
      </c>
      <c r="K35" s="34">
        <f>D35</f>
        <v>0</v>
      </c>
      <c r="L35" s="34">
        <f>E35</f>
        <v>0</v>
      </c>
      <c r="M35" s="34">
        <f>F35</f>
        <v>0</v>
      </c>
      <c r="N35" s="34">
        <f>G35</f>
        <v>0</v>
      </c>
      <c r="O35" s="34">
        <f>H35</f>
        <v>0</v>
      </c>
    </row>
    <row r="36" spans="1:15">
      <c r="A36" t="s">
        <v>15</v>
      </c>
      <c r="C36" s="67">
        <v>0</v>
      </c>
      <c r="D36" s="67">
        <f>C36</f>
        <v>0</v>
      </c>
      <c r="E36" s="67">
        <f>D36</f>
        <v>0</v>
      </c>
      <c r="F36" s="67">
        <f>E36</f>
        <v>0</v>
      </c>
      <c r="G36" s="67">
        <f>F36</f>
        <v>0</v>
      </c>
      <c r="H36" s="67">
        <f>G36</f>
        <v>0</v>
      </c>
      <c r="J36" s="34">
        <f>C36</f>
        <v>0</v>
      </c>
      <c r="K36" s="34">
        <f>D36</f>
        <v>0</v>
      </c>
      <c r="L36" s="34">
        <f>E36</f>
        <v>0</v>
      </c>
      <c r="M36" s="34">
        <f>F36</f>
        <v>0</v>
      </c>
      <c r="N36" s="34">
        <f>G36</f>
        <v>0</v>
      </c>
      <c r="O36" s="34">
        <f>H36</f>
        <v>0</v>
      </c>
    </row>
    <row r="37" spans="1:15">
      <c r="A37" t="s">
        <v>2</v>
      </c>
      <c r="C37" s="67">
        <v>0</v>
      </c>
      <c r="D37" s="67">
        <f>C37</f>
        <v>0</v>
      </c>
      <c r="E37" s="67">
        <f>D37</f>
        <v>0</v>
      </c>
      <c r="F37" s="67">
        <f>E37</f>
        <v>0</v>
      </c>
      <c r="G37" s="67">
        <f>F37</f>
        <v>0</v>
      </c>
      <c r="H37" s="67">
        <f>G37</f>
        <v>0</v>
      </c>
      <c r="J37" s="34">
        <f>C37</f>
        <v>0</v>
      </c>
      <c r="K37" s="34">
        <f>D37</f>
        <v>0</v>
      </c>
      <c r="L37" s="34">
        <f>E37</f>
        <v>0</v>
      </c>
      <c r="M37" s="34">
        <f>F37</f>
        <v>0</v>
      </c>
      <c r="N37" s="34">
        <f>G37</f>
        <v>0</v>
      </c>
      <c r="O37" s="34">
        <f>H37</f>
        <v>0</v>
      </c>
    </row>
    <row r="38" spans="3:13">
      <c r="C38" s="2"/>
      <c r="K38" s="34"/>
      <c r="L38" s="34"/>
      <c r="M38" s="34"/>
    </row>
    <row r="39" spans="1:13">
      <c r="A39" s="1" t="s">
        <v>8</v>
      </c>
      <c r="C39" s="3" t="s">
        <v>3</v>
      </c>
      <c r="K39" s="34"/>
      <c r="L39" s="34"/>
      <c r="M39" s="34"/>
    </row>
    <row r="40" spans="11:13" ht="6" customHeight="1">
      <c r="K40" s="34"/>
      <c r="L40" s="34"/>
      <c r="M40" s="34"/>
    </row>
    <row r="41" spans="1:15">
      <c r="A41" t="s">
        <v>17</v>
      </c>
      <c r="C41" s="67">
        <v>0</v>
      </c>
      <c r="J41" s="34" t="e">
        <f>$C41*C$48</f>
        <v>#REF!</v>
      </c>
      <c r="K41" s="34" t="e">
        <f>$C41*D$48</f>
        <v>#REF!</v>
      </c>
      <c r="L41" s="34" t="e">
        <f>$C41*E$48</f>
        <v>#REF!</v>
      </c>
      <c r="M41" s="34" t="e">
        <f>$C41*F$48</f>
        <v>#REF!</v>
      </c>
      <c r="N41" s="34" t="e">
        <f>$C41*G$48</f>
        <v>#REF!</v>
      </c>
      <c r="O41" s="34" t="e">
        <f>$C41*H$48</f>
        <v>#REF!</v>
      </c>
    </row>
    <row r="42" spans="1:15">
      <c r="A42" t="s">
        <v>1</v>
      </c>
      <c r="C42" s="67">
        <v>0</v>
      </c>
      <c r="J42" s="34" t="e">
        <f>$C42*C$48</f>
        <v>#REF!</v>
      </c>
      <c r="K42" s="34" t="e">
        <f>$C42*D$48</f>
        <v>#REF!</v>
      </c>
      <c r="L42" s="34" t="e">
        <f>$C42*E$48</f>
        <v>#REF!</v>
      </c>
      <c r="M42" s="34" t="e">
        <f>$C42*F$48</f>
        <v>#REF!</v>
      </c>
      <c r="N42" s="34" t="e">
        <f>$C42*G$48</f>
        <v>#REF!</v>
      </c>
      <c r="O42" s="34" t="e">
        <f>$C42*H$48</f>
        <v>#REF!</v>
      </c>
    </row>
    <row r="43" spans="1:15">
      <c r="A43" t="s">
        <v>2</v>
      </c>
      <c r="C43" s="67">
        <v>0</v>
      </c>
      <c r="J43" s="34" t="e">
        <f>$C43*C$48</f>
        <v>#REF!</v>
      </c>
      <c r="K43" s="34" t="e">
        <f>$C43*D$48</f>
        <v>#REF!</v>
      </c>
      <c r="L43" s="34" t="e">
        <f>$C43*E$48</f>
        <v>#REF!</v>
      </c>
      <c r="M43" s="34" t="e">
        <f>$C43*F$48</f>
        <v>#REF!</v>
      </c>
      <c r="N43" s="34" t="e">
        <f>$C43*G$48</f>
        <v>#REF!</v>
      </c>
      <c r="O43" s="34" t="e">
        <f>$C43*H$48</f>
        <v>#REF!</v>
      </c>
    </row>
    <row r="44" spans="3:13">
      <c r="C44" s="8"/>
      <c r="K44" s="34"/>
      <c r="L44" s="34"/>
      <c r="M44" s="34"/>
    </row>
    <row r="45" spans="3:15" ht="15.75" thickBot="1">
      <c r="C45" s="8"/>
      <c r="J45" s="36" t="e">
        <f>SUM(J7:J44)</f>
        <v>#REF!</v>
      </c>
      <c r="K45" s="36" t="e">
        <f>SUM(K7:K44)</f>
        <v>#REF!</v>
      </c>
      <c r="L45" s="36" t="e">
        <f>SUM(L7:L44)</f>
        <v>#REF!</v>
      </c>
      <c r="M45" s="36" t="e">
        <f>SUM(M7:M44)</f>
        <v>#REF!</v>
      </c>
      <c r="N45" s="36" t="e">
        <f>SUM(N7:N44)</f>
        <v>#REF!</v>
      </c>
      <c r="O45" s="36" t="e">
        <f>SUM(O7:O44)</f>
        <v>#REF!</v>
      </c>
    </row>
    <row r="46" spans="11:13" ht="15.75" thickTop="1">
      <c r="K46" s="34"/>
      <c r="L46" s="34"/>
      <c r="M46" s="34"/>
    </row>
    <row r="47" spans="3:13">
      <c r="C47" s="6" t="str">
        <f>'Ideal Case'!D9</f>
        <v>2024/25</v>
      </c>
      <c r="D47" s="6" t="str">
        <f>'Ideal Case'!E9</f>
        <v>2025/26</v>
      </c>
      <c r="E47" s="6" t="str">
        <f>'Ideal Case'!F9</f>
        <v>2026/27</v>
      </c>
      <c r="F47" s="6" t="str">
        <f>'Ideal Case'!G9</f>
        <v>2027/28</v>
      </c>
      <c r="G47" s="6" t="str">
        <f>'Ideal Case'!H9</f>
        <v>2028/29</v>
      </c>
      <c r="H47" s="6" t="e">
        <f>'Ideal Case'!#REF!</f>
        <v>#REF!</v>
      </c>
      <c r="K47" s="34"/>
      <c r="L47" s="34"/>
      <c r="M47" s="34"/>
    </row>
    <row r="48" spans="1:13">
      <c r="A48" s="1" t="s">
        <v>27</v>
      </c>
      <c r="C48" s="66" t="e">
        <f>'Ideal Case'!#REF!</f>
        <v>#REF!</v>
      </c>
      <c r="D48" s="66" t="e">
        <f>'Ideal Case'!#REF!</f>
        <v>#REF!</v>
      </c>
      <c r="E48" s="66" t="e">
        <f>'Ideal Case'!#REF!</f>
        <v>#REF!</v>
      </c>
      <c r="F48" s="66" t="e">
        <f>'Ideal Case'!#REF!</f>
        <v>#REF!</v>
      </c>
      <c r="G48" s="66" t="e">
        <f>'Ideal Case'!#REF!</f>
        <v>#REF!</v>
      </c>
      <c r="H48" s="66" t="e">
        <f>'Ideal Case'!#REF!</f>
        <v>#REF!</v>
      </c>
      <c r="K48" s="34"/>
      <c r="L48" s="34"/>
      <c r="M48" s="34"/>
    </row>
  </sheetData>
  <mergeCells count="2">
    <mergeCell ref="C1:D1"/>
    <mergeCell ref="J5:O5"/>
  </mergeCells>
  <conditionalFormatting sqref="J25:O31 J8:O9">
    <cfRule type="cellIs" dxfId="1" priority="2" operator="equal">
      <formula>0</formula>
    </cfRule>
  </conditionalFormatting>
  <conditionalFormatting sqref="J14:J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/>
  <headerFooter scaleWithDoc="1" alignWithMargins="1" differentFirst="0" differentOddEven="0">
    <oddHeader>&amp;R&amp;A</oddHeader>
    <oddFooter>&amp;R&amp;Z&amp;F</oddFooter>
  </headerFooter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39"/>
  <sheetViews>
    <sheetView view="normal" tabSelected="1" workbookViewId="0">
      <selection pane="topLeft" activeCell="B6" sqref="B6"/>
    </sheetView>
  </sheetViews>
  <sheetFormatPr defaultRowHeight="15"/>
  <cols>
    <col min="1" max="1" width="13.75390625" bestFit="1" customWidth="1"/>
    <col min="2" max="2" width="10.375" customWidth="1"/>
    <col min="3" max="3" width="9.625" bestFit="1" customWidth="1"/>
    <col min="4" max="5" width="9.75390625" bestFit="1" customWidth="1"/>
    <col min="6" max="7" width="10.875" bestFit="1" customWidth="1"/>
  </cols>
  <sheetData>
    <row r="1" spans="1:11" ht="21">
      <c r="A1" s="181" t="s">
        <v>135</v>
      </c>
      <c r="B1" s="181"/>
      <c r="C1" s="181"/>
      <c r="D1" s="181"/>
      <c r="E1" s="181"/>
      <c r="F1" s="181"/>
      <c r="G1" s="181"/>
      <c r="H1" s="181"/>
      <c r="I1" s="139"/>
      <c r="J1" s="139"/>
      <c r="K1" s="139"/>
    </row>
    <row r="2" spans="1:12" s="3" customFormat="1">
      <c r="A2" s="182" t="s">
        <v>159</v>
      </c>
      <c r="B2" s="182"/>
      <c r="C2" s="182"/>
      <c r="D2" s="182"/>
      <c r="E2" s="182"/>
      <c r="F2" s="182"/>
      <c r="G2" s="182"/>
      <c r="H2" s="182"/>
      <c r="I2" s="140"/>
      <c r="J2" s="140"/>
      <c r="K2" s="140"/>
      <c r="L2" s="140"/>
    </row>
    <row r="3" spans="1:12" s="3" customFormat="1">
      <c r="A3" s="142"/>
      <c r="B3" s="142"/>
      <c r="C3" s="142"/>
      <c r="D3" s="142"/>
      <c r="E3" s="142"/>
      <c r="F3" s="142"/>
      <c r="G3" s="142"/>
      <c r="H3" s="142"/>
      <c r="I3" s="2"/>
      <c r="J3" s="2"/>
      <c r="K3" s="2"/>
      <c r="L3" s="2"/>
    </row>
    <row r="4" spans="1:12" s="3" customFormat="1">
      <c r="A4" s="142"/>
      <c r="B4" s="142"/>
      <c r="C4" s="142"/>
      <c r="D4" s="142"/>
      <c r="E4" s="142"/>
      <c r="F4" s="142"/>
      <c r="G4" s="142"/>
      <c r="H4" s="142"/>
      <c r="I4" s="2"/>
      <c r="J4" s="2"/>
      <c r="K4" s="2"/>
      <c r="L4" s="2"/>
    </row>
    <row r="5" spans="1:8" s="28" customFormat="1">
      <c r="A5" s="143"/>
      <c r="B5" s="144" t="s">
        <v>136</v>
      </c>
      <c r="C5" s="144" t="s">
        <v>147</v>
      </c>
      <c r="D5" s="144" t="s">
        <v>165</v>
      </c>
      <c r="E5" s="144" t="s">
        <v>166</v>
      </c>
      <c r="F5" s="144" t="s">
        <v>167</v>
      </c>
      <c r="G5" s="144" t="s">
        <v>168</v>
      </c>
      <c r="H5" s="143"/>
    </row>
    <row r="6" spans="1:8" s="10" customFormat="1">
      <c r="A6" s="66"/>
      <c r="B6" s="66"/>
      <c r="C6" s="145"/>
      <c r="D6" s="146"/>
      <c r="E6" s="146"/>
      <c r="F6" s="146"/>
      <c r="G6" s="146"/>
      <c r="H6" s="66"/>
    </row>
    <row r="7" spans="1:8" s="119" customFormat="1" ht="15.75">
      <c r="A7" s="147" t="s">
        <v>32</v>
      </c>
      <c r="B7" s="147"/>
      <c r="C7" s="148"/>
      <c r="D7" s="148"/>
      <c r="E7" s="148"/>
      <c r="F7" s="148"/>
      <c r="G7" s="148"/>
      <c r="H7" s="148"/>
    </row>
    <row r="8" spans="1:8" s="120" customFormat="1" ht="11.25">
      <c r="A8" s="149"/>
      <c r="B8" s="150">
        <f>'Ideal Summary'!D20</f>
        <v>0</v>
      </c>
      <c r="C8" s="151">
        <f>'Ideal Summary'!E20</f>
        <v>0</v>
      </c>
      <c r="D8" s="151">
        <f>'Ideal Summary'!F20</f>
        <v>0</v>
      </c>
      <c r="E8" s="151">
        <f>'Ideal Summary'!G20</f>
        <v>0</v>
      </c>
      <c r="F8" s="151">
        <f>'Ideal Summary'!H20</f>
        <v>0</v>
      </c>
      <c r="G8" s="151">
        <f>'Ideal Summary'!I20</f>
        <v>0</v>
      </c>
      <c r="H8" s="151"/>
    </row>
    <row r="9" spans="1:8" s="119" customFormat="1" ht="15.75">
      <c r="A9" s="152" t="s">
        <v>109</v>
      </c>
      <c r="B9" s="153">
        <f>'Ideal Summary'!D33</f>
        <v>0</v>
      </c>
      <c r="C9" s="154">
        <f>'Ideal Summary'!E33</f>
        <v>0</v>
      </c>
      <c r="D9" s="154">
        <f>'Ideal Summary'!F33</f>
        <v>0</v>
      </c>
      <c r="E9" s="154">
        <f>'Ideal Summary'!G33</f>
        <v>0</v>
      </c>
      <c r="F9" s="154">
        <f>'Ideal Summary'!H33</f>
        <v>0</v>
      </c>
      <c r="G9" s="154">
        <f>'Ideal Summary'!I33</f>
        <v>0</v>
      </c>
      <c r="H9" s="148"/>
    </row>
    <row r="10" spans="1:8" s="121" customFormat="1" ht="11.25">
      <c r="A10" s="155"/>
      <c r="B10" s="156">
        <f>'Mid Summary'!D20</f>
        <v>0</v>
      </c>
      <c r="C10" s="156">
        <f>'Mid Summary'!E20</f>
        <v>0</v>
      </c>
      <c r="D10" s="156">
        <f>'Mid Summary'!F20</f>
        <v>0</v>
      </c>
      <c r="E10" s="156">
        <f>'Mid Summary'!G20</f>
        <v>0</v>
      </c>
      <c r="F10" s="156">
        <f>'Mid Summary'!H20</f>
        <v>0</v>
      </c>
      <c r="G10" s="156">
        <f>'Mid Summary'!I20</f>
        <v>0</v>
      </c>
      <c r="H10" s="157"/>
    </row>
    <row r="11" spans="1:8" s="119" customFormat="1" ht="15.75">
      <c r="A11" s="158" t="s">
        <v>107</v>
      </c>
      <c r="B11" s="153">
        <f>'Mid Summary'!D33</f>
        <v>0</v>
      </c>
      <c r="C11" s="153">
        <f>'Mid Summary'!E33</f>
        <v>0</v>
      </c>
      <c r="D11" s="153">
        <f>'Mid Summary'!F33</f>
        <v>0</v>
      </c>
      <c r="E11" s="153">
        <f>'Mid Summary'!G33</f>
        <v>0</v>
      </c>
      <c r="F11" s="153">
        <f>'Mid Summary'!H33</f>
        <v>0</v>
      </c>
      <c r="G11" s="153">
        <f>'Mid Summary'!I33</f>
        <v>0</v>
      </c>
      <c r="H11" s="148"/>
    </row>
    <row r="12" spans="1:8" s="122" customFormat="1" ht="11.25">
      <c r="A12" s="159"/>
      <c r="B12" s="160">
        <f>'Worse Summary'!D20</f>
        <v>0</v>
      </c>
      <c r="C12" s="160">
        <f>'Worse Summary'!E20</f>
        <v>0</v>
      </c>
      <c r="D12" s="160">
        <f>'Worse Summary'!F20</f>
        <v>0</v>
      </c>
      <c r="E12" s="160">
        <f>'Worse Summary'!G20</f>
        <v>0</v>
      </c>
      <c r="F12" s="160">
        <f>'Worse Summary'!H20</f>
        <v>0</v>
      </c>
      <c r="G12" s="160">
        <f>'Worse Summary'!I20</f>
        <v>0</v>
      </c>
      <c r="H12" s="161"/>
    </row>
    <row r="13" spans="1:8" s="119" customFormat="1" ht="15.75">
      <c r="A13" s="162" t="s">
        <v>110</v>
      </c>
      <c r="B13" s="154">
        <f>'Worse Summary'!D33</f>
        <v>0</v>
      </c>
      <c r="C13" s="154">
        <f>'Worse Summary'!E33</f>
        <v>0</v>
      </c>
      <c r="D13" s="154">
        <f>'Worse Summary'!F33</f>
        <v>0</v>
      </c>
      <c r="E13" s="154">
        <f>'Worse Summary'!G33</f>
        <v>0</v>
      </c>
      <c r="F13" s="154">
        <f>'Worse Summary'!H33</f>
        <v>0</v>
      </c>
      <c r="G13" s="154">
        <f>'Worse Summary'!I33</f>
        <v>0</v>
      </c>
      <c r="H13" s="148"/>
    </row>
    <row r="14" spans="1:8">
      <c r="A14" s="143"/>
      <c r="B14" s="163"/>
      <c r="C14" s="163"/>
      <c r="D14" s="163"/>
      <c r="E14" s="163"/>
      <c r="F14" s="163"/>
      <c r="G14" s="163"/>
      <c r="H14" s="143"/>
    </row>
    <row r="15" spans="1:8" s="123" customFormat="1" ht="11.25">
      <c r="A15" s="164" t="s">
        <v>111</v>
      </c>
      <c r="B15" s="165"/>
      <c r="C15" s="165"/>
      <c r="D15" s="165"/>
      <c r="E15" s="165"/>
      <c r="F15" s="165"/>
      <c r="G15" s="165"/>
      <c r="H15" s="166"/>
    </row>
    <row r="16" spans="1:8" s="123" customFormat="1" ht="11.25">
      <c r="A16" s="167" t="s">
        <v>109</v>
      </c>
      <c r="B16" s="165">
        <f>'Ideal Summary'!D36+'Ideal Summary'!D37</f>
        <v>0</v>
      </c>
      <c r="C16" s="165">
        <f>'Ideal Summary'!E36+'Ideal Summary'!E37</f>
        <v>0</v>
      </c>
      <c r="D16" s="165">
        <f>'Ideal Summary'!F36+'Ideal Summary'!F37</f>
        <v>0</v>
      </c>
      <c r="E16" s="165">
        <f>'Ideal Summary'!G36+'Ideal Summary'!G37</f>
        <v>0</v>
      </c>
      <c r="F16" s="165">
        <f>'Ideal Summary'!H36+'Ideal Summary'!H37</f>
        <v>0</v>
      </c>
      <c r="G16" s="165">
        <f>'Ideal Summary'!I36+'Ideal Summary'!I37</f>
        <v>0</v>
      </c>
      <c r="H16" s="166"/>
    </row>
    <row r="17" spans="1:8" s="123" customFormat="1" ht="11.25">
      <c r="A17" s="167" t="s">
        <v>107</v>
      </c>
      <c r="B17" s="165">
        <f>'Mid Summary'!D36+'Mid Summary'!D37</f>
        <v>0</v>
      </c>
      <c r="C17" s="165">
        <f>'Mid Summary'!E36+'Mid Summary'!E37</f>
        <v>0</v>
      </c>
      <c r="D17" s="165">
        <f>'Mid Summary'!F36+'Mid Summary'!F37</f>
        <v>0</v>
      </c>
      <c r="E17" s="165">
        <f>'Mid Summary'!G36+'Mid Summary'!G37</f>
        <v>0</v>
      </c>
      <c r="F17" s="165">
        <f>'Mid Summary'!H36+'Mid Summary'!H37</f>
        <v>0</v>
      </c>
      <c r="G17" s="165">
        <f>'Mid Summary'!I36+'Mid Summary'!I37</f>
        <v>0</v>
      </c>
      <c r="H17" s="166"/>
    </row>
    <row r="18" spans="1:8" s="123" customFormat="1" ht="11.25">
      <c r="A18" s="167" t="s">
        <v>110</v>
      </c>
      <c r="B18" s="165">
        <f>'Worse Summary'!D36+'Worse Summary'!D37</f>
        <v>0</v>
      </c>
      <c r="C18" s="165">
        <f>'Worse Summary'!E36+'Worse Summary'!E37</f>
        <v>0</v>
      </c>
      <c r="D18" s="165">
        <f>'Worse Summary'!F36+'Worse Summary'!F37</f>
        <v>0</v>
      </c>
      <c r="E18" s="165">
        <f>'Worse Summary'!G36+'Worse Summary'!G37</f>
        <v>0</v>
      </c>
      <c r="F18" s="165">
        <f>'Worse Summary'!H36+'Worse Summary'!H37</f>
        <v>0</v>
      </c>
      <c r="G18" s="165">
        <f>'Worse Summary'!I36+'Worse Summary'!I37</f>
        <v>0</v>
      </c>
      <c r="H18" s="166"/>
    </row>
    <row r="19" spans="1:8" s="123" customFormat="1" ht="11.25">
      <c r="A19" s="167"/>
      <c r="B19" s="165"/>
      <c r="C19" s="165"/>
      <c r="D19" s="165"/>
      <c r="E19" s="165"/>
      <c r="F19" s="165"/>
      <c r="G19" s="165"/>
      <c r="H19" s="166"/>
    </row>
    <row r="20" spans="1:8" s="123" customFormat="1" ht="11.25">
      <c r="A20" s="164" t="s">
        <v>112</v>
      </c>
      <c r="B20" s="165"/>
      <c r="C20" s="165"/>
      <c r="D20" s="165"/>
      <c r="E20" s="165"/>
      <c r="F20" s="165"/>
      <c r="G20" s="165"/>
      <c r="H20" s="166"/>
    </row>
    <row r="21" spans="1:8" s="123" customFormat="1" ht="11.25">
      <c r="A21" s="167" t="s">
        <v>109</v>
      </c>
      <c r="B21" s="165">
        <f>'Ideal Summary'!D38</f>
        <v>0</v>
      </c>
      <c r="C21" s="165">
        <f>'Ideal Summary'!E38</f>
        <v>0</v>
      </c>
      <c r="D21" s="165">
        <f>'Ideal Summary'!F38</f>
        <v>0</v>
      </c>
      <c r="E21" s="165">
        <f>'Ideal Summary'!G38</f>
        <v>0</v>
      </c>
      <c r="F21" s="165">
        <f>'Ideal Summary'!H38</f>
        <v>0</v>
      </c>
      <c r="G21" s="165">
        <f>'Ideal Summary'!I38</f>
        <v>0</v>
      </c>
      <c r="H21" s="166"/>
    </row>
    <row r="22" spans="1:8" s="123" customFormat="1" ht="11.25">
      <c r="A22" s="167" t="s">
        <v>107</v>
      </c>
      <c r="B22" s="165">
        <f>'Mid Summary'!D38</f>
        <v>0</v>
      </c>
      <c r="C22" s="165">
        <f>'Mid Summary'!E38</f>
        <v>0</v>
      </c>
      <c r="D22" s="165">
        <f>'Mid Summary'!F38</f>
        <v>0</v>
      </c>
      <c r="E22" s="165">
        <f>'Mid Summary'!G38</f>
        <v>0</v>
      </c>
      <c r="F22" s="165">
        <f>'Mid Summary'!H38</f>
        <v>0</v>
      </c>
      <c r="G22" s="165">
        <f>'Mid Summary'!I38</f>
        <v>0</v>
      </c>
      <c r="H22" s="166"/>
    </row>
    <row r="23" spans="1:8" s="123" customFormat="1" ht="11.25">
      <c r="A23" s="167" t="s">
        <v>110</v>
      </c>
      <c r="B23" s="165">
        <f>'Worse Summary'!D38</f>
        <v>0</v>
      </c>
      <c r="C23" s="165">
        <f>'Worse Summary'!E38</f>
        <v>0</v>
      </c>
      <c r="D23" s="165">
        <f>'Worse Summary'!F38</f>
        <v>0</v>
      </c>
      <c r="E23" s="165">
        <f>'Worse Summary'!G38</f>
        <v>0</v>
      </c>
      <c r="F23" s="165">
        <f>'Worse Summary'!H38</f>
        <v>0</v>
      </c>
      <c r="G23" s="165">
        <f>'Worse Summary'!I38</f>
        <v>0</v>
      </c>
      <c r="H23" s="166"/>
    </row>
    <row r="24" spans="1:8">
      <c r="A24" s="143"/>
      <c r="B24" s="163"/>
      <c r="C24" s="163"/>
      <c r="D24" s="163"/>
      <c r="E24" s="163"/>
      <c r="F24" s="163"/>
      <c r="G24" s="163"/>
      <c r="H24" s="143"/>
    </row>
    <row r="25" spans="1:8" s="119" customFormat="1" ht="15.75">
      <c r="A25" s="147" t="s">
        <v>113</v>
      </c>
      <c r="B25" s="148"/>
      <c r="C25" s="148"/>
      <c r="D25" s="148"/>
      <c r="E25" s="148"/>
      <c r="F25" s="148"/>
      <c r="G25" s="148"/>
      <c r="H25" s="148"/>
    </row>
    <row r="26" spans="1:8" s="119" customFormat="1" ht="15.75">
      <c r="A26" s="148" t="s">
        <v>109</v>
      </c>
      <c r="B26" s="154">
        <f>'Ideal Summary'!D39</f>
        <v>0</v>
      </c>
      <c r="C26" s="154">
        <f>'Ideal Summary'!E39</f>
        <v>0</v>
      </c>
      <c r="D26" s="154">
        <f>'Ideal Summary'!F39</f>
        <v>0</v>
      </c>
      <c r="E26" s="154">
        <f>'Ideal Summary'!G39</f>
        <v>0</v>
      </c>
      <c r="F26" s="154">
        <f>'Ideal Summary'!H39</f>
        <v>0</v>
      </c>
      <c r="G26" s="154">
        <f>'Ideal Summary'!I39</f>
        <v>0</v>
      </c>
      <c r="H26" s="148"/>
    </row>
    <row r="27" spans="1:8" s="119" customFormat="1" ht="15.75">
      <c r="A27" s="148" t="s">
        <v>107</v>
      </c>
      <c r="B27" s="154">
        <f>'Mid Summary'!D39</f>
        <v>0</v>
      </c>
      <c r="C27" s="154">
        <f>'Mid Summary'!E39</f>
        <v>0</v>
      </c>
      <c r="D27" s="154">
        <f>'Mid Summary'!F39</f>
        <v>0</v>
      </c>
      <c r="E27" s="154">
        <f>'Mid Summary'!G39</f>
        <v>0</v>
      </c>
      <c r="F27" s="154">
        <f>'Mid Summary'!H39</f>
        <v>0</v>
      </c>
      <c r="G27" s="154">
        <f>'Mid Summary'!I39</f>
        <v>0</v>
      </c>
      <c r="H27" s="148"/>
    </row>
    <row r="28" spans="1:8" s="119" customFormat="1" ht="15.75">
      <c r="A28" s="148" t="s">
        <v>110</v>
      </c>
      <c r="B28" s="154">
        <f>'Worse Summary'!D39</f>
        <v>0</v>
      </c>
      <c r="C28" s="154">
        <f>'Worse Summary'!E39</f>
        <v>0</v>
      </c>
      <c r="D28" s="154">
        <f>'Worse Summary'!F39</f>
        <v>0</v>
      </c>
      <c r="E28" s="154">
        <f>'Worse Summary'!G39</f>
        <v>0</v>
      </c>
      <c r="F28" s="154">
        <f>'Worse Summary'!H39</f>
        <v>0</v>
      </c>
      <c r="G28" s="154">
        <f>'Worse Summary'!I39</f>
        <v>0</v>
      </c>
      <c r="H28" s="148"/>
    </row>
    <row r="29" spans="1:8" s="119" customFormat="1" ht="15.75">
      <c r="A29" s="148"/>
      <c r="B29" s="154"/>
      <c r="C29" s="154"/>
      <c r="D29" s="154"/>
      <c r="E29" s="154"/>
      <c r="F29" s="154"/>
      <c r="G29" s="154"/>
      <c r="H29" s="148"/>
    </row>
    <row r="30" spans="1:8" s="119" customFormat="1" ht="15.75">
      <c r="A30" s="147" t="s">
        <v>105</v>
      </c>
      <c r="B30" s="154"/>
      <c r="C30" s="154"/>
      <c r="D30" s="154"/>
      <c r="E30" s="154"/>
      <c r="F30" s="154"/>
      <c r="G30" s="154"/>
      <c r="H30" s="148"/>
    </row>
    <row r="31" spans="1:8" s="119" customFormat="1" ht="15.75">
      <c r="A31" s="148" t="s">
        <v>109</v>
      </c>
      <c r="B31" s="154">
        <f>'Ideal Summary'!D41</f>
        <v>0</v>
      </c>
      <c r="C31" s="154">
        <f>'Ideal Summary'!E41</f>
        <v>0</v>
      </c>
      <c r="D31" s="154">
        <f>'Ideal Summary'!F41</f>
        <v>0</v>
      </c>
      <c r="E31" s="154">
        <f>'Ideal Summary'!G41</f>
        <v>0</v>
      </c>
      <c r="F31" s="154">
        <f>'Ideal Summary'!H41</f>
        <v>0</v>
      </c>
      <c r="G31" s="154">
        <f>'Ideal Summary'!I41</f>
        <v>0</v>
      </c>
      <c r="H31" s="148"/>
    </row>
    <row r="32" spans="1:8" s="138" customFormat="1" ht="12.75">
      <c r="A32" s="168"/>
      <c r="B32" s="168" t="e">
        <f>'Ideal Summary'!D42</f>
        <v>#DIV/0!</v>
      </c>
      <c r="C32" s="168" t="e">
        <f>'Ideal Summary'!E42</f>
        <v>#DIV/0!</v>
      </c>
      <c r="D32" s="168" t="e">
        <f>'Ideal Summary'!F42</f>
        <v>#DIV/0!</v>
      </c>
      <c r="E32" s="168" t="e">
        <f>'Ideal Summary'!G42</f>
        <v>#DIV/0!</v>
      </c>
      <c r="F32" s="168" t="e">
        <f>'Ideal Summary'!H42</f>
        <v>#DIV/0!</v>
      </c>
      <c r="G32" s="168" t="e">
        <f>'Ideal Summary'!I42</f>
        <v>#DIV/0!</v>
      </c>
      <c r="H32" s="168"/>
    </row>
    <row r="33" spans="1:8" s="119" customFormat="1" ht="15.75">
      <c r="A33" s="148" t="s">
        <v>107</v>
      </c>
      <c r="B33" s="154">
        <f>'Mid Summary'!D41</f>
        <v>0</v>
      </c>
      <c r="C33" s="154">
        <f>'Mid Summary'!E41</f>
        <v>0</v>
      </c>
      <c r="D33" s="154">
        <f>'Mid Summary'!F41</f>
        <v>0</v>
      </c>
      <c r="E33" s="154">
        <f>'Mid Summary'!G41</f>
        <v>0</v>
      </c>
      <c r="F33" s="154">
        <f>'Mid Summary'!H41</f>
        <v>0</v>
      </c>
      <c r="G33" s="154">
        <f>'Mid Summary'!I41</f>
        <v>0</v>
      </c>
      <c r="H33" s="148"/>
    </row>
    <row r="34" spans="1:8" s="138" customFormat="1" ht="12.75">
      <c r="A34" s="168"/>
      <c r="B34" s="168" t="e">
        <f>'Mid Summary'!D42</f>
        <v>#DIV/0!</v>
      </c>
      <c r="C34" s="168" t="e">
        <f>'Mid Summary'!E42</f>
        <v>#DIV/0!</v>
      </c>
      <c r="D34" s="168" t="e">
        <f>'Mid Summary'!F42</f>
        <v>#DIV/0!</v>
      </c>
      <c r="E34" s="168" t="e">
        <f>'Mid Summary'!G42</f>
        <v>#DIV/0!</v>
      </c>
      <c r="F34" s="168" t="e">
        <f>'Mid Summary'!H42</f>
        <v>#DIV/0!</v>
      </c>
      <c r="G34" s="168" t="e">
        <f>'Mid Summary'!I42</f>
        <v>#DIV/0!</v>
      </c>
      <c r="H34" s="168"/>
    </row>
    <row r="35" spans="1:8" s="119" customFormat="1" ht="15.75">
      <c r="A35" s="148" t="s">
        <v>110</v>
      </c>
      <c r="B35" s="154">
        <f>'Worse Summary'!D41</f>
        <v>0</v>
      </c>
      <c r="C35" s="154">
        <f>'Worse Summary'!E41</f>
        <v>0</v>
      </c>
      <c r="D35" s="154">
        <f>'Worse Summary'!F41</f>
        <v>0</v>
      </c>
      <c r="E35" s="154">
        <f>'Worse Summary'!G41</f>
        <v>0</v>
      </c>
      <c r="F35" s="154">
        <f>'Worse Summary'!H41</f>
        <v>0</v>
      </c>
      <c r="G35" s="154">
        <f>'Worse Summary'!I41</f>
        <v>0</v>
      </c>
      <c r="H35" s="148"/>
    </row>
    <row r="36" spans="1:8" s="138" customFormat="1" ht="12.75">
      <c r="A36" s="168"/>
      <c r="B36" s="168" t="e">
        <f>'Worse Summary'!D42</f>
        <v>#DIV/0!</v>
      </c>
      <c r="C36" s="168" t="e">
        <f>'Worse Summary'!E42</f>
        <v>#DIV/0!</v>
      </c>
      <c r="D36" s="168" t="e">
        <f>'Worse Summary'!F42</f>
        <v>#DIV/0!</v>
      </c>
      <c r="E36" s="168" t="e">
        <f>'Worse Summary'!G42</f>
        <v>#DIV/0!</v>
      </c>
      <c r="F36" s="168" t="e">
        <f>'Worse Summary'!H42</f>
        <v>#DIV/0!</v>
      </c>
      <c r="G36" s="168" t="e">
        <f>'Worse Summary'!I42</f>
        <v>#DIV/0!</v>
      </c>
      <c r="H36" s="168"/>
    </row>
    <row r="37" spans="1:8">
      <c r="A37" s="143"/>
      <c r="B37" s="143"/>
      <c r="C37" s="143"/>
      <c r="D37" s="143"/>
      <c r="E37" s="143"/>
      <c r="F37" s="143"/>
      <c r="G37" s="143"/>
      <c r="H37" s="143"/>
    </row>
    <row r="39" spans="1:2">
      <c r="A39" s="1"/>
      <c r="B39" s="1"/>
    </row>
  </sheetData>
  <mergeCells count="2">
    <mergeCell ref="A1:H1"/>
    <mergeCell ref="A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/>
  <headerFooter scaleWithDoc="1" alignWithMargins="0" differentFirst="0" differentOddEven="0"/>
  <ignoredErrors>
    <ignoredError sqref="B32" evalError="1"/>
  </ignoredError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P69"/>
  <sheetViews>
    <sheetView topLeftCell="A1" zoomScale="85" view="normal" workbookViewId="0">
      <pane xSplit="2" ySplit="6" topLeftCell="C7" activePane="bottomRight" state="frozen"/>
      <selection pane="bottomRight" activeCell="D28" sqref="D28:I28"/>
    </sheetView>
  </sheetViews>
  <sheetFormatPr defaultRowHeight="15"/>
  <cols>
    <col min="1" max="1" width="3.75390625" customWidth="1"/>
    <col min="2" max="2" width="37.375" customWidth="1"/>
    <col min="3" max="3" width="7.625" customWidth="1"/>
    <col min="4" max="5" width="9.625" customWidth="1"/>
    <col min="10" max="10" width="9.00390625" customWidth="1"/>
  </cols>
  <sheetData>
    <row r="1" spans="1:1">
      <c r="A1" t="s">
        <v>49</v>
      </c>
    </row>
    <row r="2" spans="1:1" ht="18.75">
      <c r="A2" s="38" t="str">
        <f>Summary!A2</f>
        <v>Name of Course</v>
      </c>
    </row>
    <row r="3" spans="1:1">
      <c r="A3" s="1" t="s">
        <v>52</v>
      </c>
    </row>
    <row r="4" spans="1:1" ht="10.5" customHeight="1">
      <c r="A4" s="38"/>
    </row>
    <row r="5" spans="1:9" ht="18.75">
      <c r="A5" s="38"/>
      <c r="B5" s="1"/>
      <c r="E5" s="183"/>
      <c r="F5" s="183"/>
      <c r="G5" s="183"/>
      <c r="H5" s="183"/>
      <c r="I5" s="183"/>
    </row>
    <row r="6" spans="2:9" ht="30">
      <c r="B6" s="93"/>
      <c r="C6" s="101" t="s">
        <v>146</v>
      </c>
      <c r="D6" s="94" t="str">
        <f>Summary!B5</f>
        <v>2023/24</v>
      </c>
      <c r="E6" s="94" t="str">
        <f>Summary!C5</f>
        <v>2024/25</v>
      </c>
      <c r="F6" s="94" t="str">
        <f>Summary!D5</f>
        <v>2025/26</v>
      </c>
      <c r="G6" s="94" t="str">
        <f>Summary!E5</f>
        <v>2026/27</v>
      </c>
      <c r="H6" s="94" t="str">
        <f>Summary!F5</f>
        <v>2027/28</v>
      </c>
      <c r="I6" s="94" t="str">
        <f>Summary!G5</f>
        <v>2028/29</v>
      </c>
    </row>
    <row r="7" spans="2:9">
      <c r="B7" s="51"/>
      <c r="C7" s="78"/>
      <c r="D7" s="42"/>
      <c r="E7" s="42"/>
      <c r="F7" s="42"/>
      <c r="G7" s="79"/>
      <c r="H7" s="79"/>
      <c r="I7" s="79"/>
    </row>
    <row r="8" spans="2:9">
      <c r="B8" s="91" t="s">
        <v>133</v>
      </c>
      <c r="C8" s="43"/>
      <c r="D8" s="169"/>
      <c r="E8" s="169"/>
      <c r="F8" s="41"/>
      <c r="G8" s="41"/>
      <c r="H8" s="43"/>
      <c r="I8" s="43"/>
    </row>
    <row r="9" spans="2:11">
      <c r="B9" s="51" t="s">
        <v>64</v>
      </c>
      <c r="C9" s="59"/>
      <c r="D9" s="169">
        <f>'Ideal Case'!C10</f>
        <v>0</v>
      </c>
      <c r="E9" s="169">
        <f>'Ideal Case'!D10</f>
        <v>0</v>
      </c>
      <c r="F9" s="41">
        <f>'Ideal Case'!E10</f>
        <v>0</v>
      </c>
      <c r="G9" s="41">
        <f>'Ideal Case'!F10</f>
        <v>0</v>
      </c>
      <c r="H9" s="41">
        <f>'Ideal Case'!G10</f>
        <v>0</v>
      </c>
      <c r="I9" s="41">
        <f>'Ideal Case'!H10</f>
        <v>0</v>
      </c>
      <c r="K9" s="134"/>
    </row>
    <row r="10" spans="2:9">
      <c r="B10" s="51" t="s">
        <v>65</v>
      </c>
      <c r="C10" s="59"/>
      <c r="D10" s="169">
        <f>'Ideal Case'!C11</f>
        <v>0</v>
      </c>
      <c r="E10" s="169">
        <f>'Ideal Case'!D11</f>
        <v>0</v>
      </c>
      <c r="F10" s="41">
        <f>'Ideal Case'!E11</f>
        <v>0</v>
      </c>
      <c r="G10" s="41">
        <f>'Ideal Case'!F11</f>
        <v>0</v>
      </c>
      <c r="H10" s="41">
        <f>'Ideal Case'!G11</f>
        <v>0</v>
      </c>
      <c r="I10" s="41">
        <f>'Ideal Case'!H11</f>
        <v>0</v>
      </c>
    </row>
    <row r="11" spans="2:9">
      <c r="B11" s="51" t="s">
        <v>115</v>
      </c>
      <c r="C11" s="59"/>
      <c r="D11" s="170">
        <f>'Ideal Case'!C13</f>
        <v>0</v>
      </c>
      <c r="E11" s="170">
        <f>'Ideal Case'!D13</f>
        <v>0</v>
      </c>
      <c r="F11" s="43">
        <f>'Ideal Case'!E13</f>
        <v>0</v>
      </c>
      <c r="G11" s="43">
        <f>'Ideal Case'!F13</f>
        <v>0</v>
      </c>
      <c r="H11" s="43">
        <f>'Ideal Case'!G13</f>
        <v>0</v>
      </c>
      <c r="I11" s="43">
        <f>'Ideal Case'!H13</f>
        <v>0</v>
      </c>
    </row>
    <row r="12" spans="2:9">
      <c r="B12" s="51" t="s">
        <v>66</v>
      </c>
      <c r="C12" s="59"/>
      <c r="D12" s="169">
        <f>'Ideal Case'!C14</f>
        <v>0</v>
      </c>
      <c r="E12" s="169">
        <f>'Ideal Case'!D14</f>
        <v>0</v>
      </c>
      <c r="F12" s="41">
        <f>'Ideal Case'!E14</f>
        <v>0</v>
      </c>
      <c r="G12" s="41">
        <f>'Ideal Case'!F14</f>
        <v>0</v>
      </c>
      <c r="H12" s="41">
        <f>'Ideal Case'!G14</f>
        <v>0</v>
      </c>
      <c r="I12" s="41">
        <f>'Ideal Case'!H14</f>
        <v>0</v>
      </c>
    </row>
    <row r="13" spans="2:9">
      <c r="B13" s="51" t="s">
        <v>68</v>
      </c>
      <c r="C13" s="176"/>
      <c r="D13" s="169">
        <f>'Ideal Case'!C15</f>
        <v>0</v>
      </c>
      <c r="E13" s="169">
        <f>'Ideal Case'!D15</f>
        <v>0</v>
      </c>
      <c r="F13" s="41">
        <f>'Ideal Case'!E15</f>
        <v>0</v>
      </c>
      <c r="G13" s="41">
        <f>'Ideal Case'!F15</f>
        <v>0</v>
      </c>
      <c r="H13" s="41">
        <f>'Ideal Case'!G15</f>
        <v>0</v>
      </c>
      <c r="I13" s="41">
        <f>'Ideal Case'!H15</f>
        <v>0</v>
      </c>
    </row>
    <row r="14" spans="2:9">
      <c r="B14" s="51" t="s">
        <v>118</v>
      </c>
      <c r="C14" s="176"/>
      <c r="D14" s="169">
        <f>'Ideal Case'!C16</f>
        <v>0</v>
      </c>
      <c r="E14" s="169">
        <f>'Ideal Case'!D16</f>
        <v>0</v>
      </c>
      <c r="F14" s="41">
        <f>'Ideal Case'!E16</f>
        <v>0</v>
      </c>
      <c r="G14" s="41">
        <f>'Ideal Case'!F16</f>
        <v>0</v>
      </c>
      <c r="H14" s="41">
        <f>'Ideal Case'!G16</f>
        <v>0</v>
      </c>
      <c r="I14" s="41">
        <f>'Ideal Case'!H16</f>
        <v>0</v>
      </c>
    </row>
    <row r="15" spans="2:11">
      <c r="B15" s="51" t="s">
        <v>74</v>
      </c>
      <c r="C15" s="59"/>
      <c r="D15" s="169">
        <f>'Ideal Case'!C17</f>
        <v>0</v>
      </c>
      <c r="E15" s="169">
        <f>'Ideal Case'!D17</f>
        <v>0</v>
      </c>
      <c r="F15" s="41">
        <f>'Ideal Case'!E17</f>
        <v>0</v>
      </c>
      <c r="G15" s="41">
        <f>'Ideal Case'!F17</f>
        <v>0</v>
      </c>
      <c r="H15" s="41">
        <f>'Ideal Case'!G17</f>
        <v>0</v>
      </c>
      <c r="I15" s="41">
        <f>'Ideal Case'!H17</f>
        <v>0</v>
      </c>
      <c r="K15" s="134"/>
    </row>
    <row r="16" spans="2:9">
      <c r="B16" s="51" t="s">
        <v>123</v>
      </c>
      <c r="C16" s="59"/>
      <c r="D16" s="169">
        <f>'Ideal Case'!C20</f>
        <v>0</v>
      </c>
      <c r="E16" s="169">
        <f>'Ideal Case'!D20</f>
        <v>0</v>
      </c>
      <c r="F16" s="41">
        <f>'Ideal Case'!E20</f>
        <v>0</v>
      </c>
      <c r="G16" s="41">
        <f>'Ideal Case'!F20</f>
        <v>0</v>
      </c>
      <c r="H16" s="41">
        <f>'Ideal Case'!G20</f>
        <v>0</v>
      </c>
      <c r="I16" s="41">
        <f>'Ideal Case'!H20</f>
        <v>0</v>
      </c>
    </row>
    <row r="17" spans="2:9">
      <c r="B17" s="51" t="s">
        <v>75</v>
      </c>
      <c r="C17" s="59"/>
      <c r="D17" s="169">
        <f>'Ideal Case'!C21</f>
        <v>0</v>
      </c>
      <c r="E17" s="169">
        <f>'Ideal Case'!D21</f>
        <v>0</v>
      </c>
      <c r="F17" s="41">
        <f>'Ideal Case'!E21</f>
        <v>0</v>
      </c>
      <c r="G17" s="41">
        <f>'Ideal Case'!F21</f>
        <v>0</v>
      </c>
      <c r="H17" s="41">
        <f>'Ideal Case'!G21</f>
        <v>0</v>
      </c>
      <c r="I17" s="41">
        <f>'Ideal Case'!H21</f>
        <v>0</v>
      </c>
    </row>
    <row r="18" spans="2:9">
      <c r="B18" s="51" t="s">
        <v>76</v>
      </c>
      <c r="C18" s="59"/>
      <c r="D18" s="169">
        <f>'Ideal Case'!C22</f>
        <v>0</v>
      </c>
      <c r="E18" s="169">
        <f>'Ideal Case'!D22</f>
        <v>0</v>
      </c>
      <c r="F18" s="41">
        <f>'Ideal Case'!E22</f>
        <v>0</v>
      </c>
      <c r="G18" s="41">
        <f>'Ideal Case'!F22</f>
        <v>0</v>
      </c>
      <c r="H18" s="41">
        <f>'Ideal Case'!G22</f>
        <v>0</v>
      </c>
      <c r="I18" s="41">
        <f>'Ideal Case'!H22</f>
        <v>0</v>
      </c>
    </row>
    <row r="19" spans="2:9">
      <c r="B19" s="51"/>
      <c r="C19" s="59"/>
      <c r="D19" s="169"/>
      <c r="E19" s="169"/>
      <c r="F19" s="41"/>
      <c r="G19" s="41"/>
      <c r="H19" s="41"/>
      <c r="I19" s="41"/>
    </row>
    <row r="20" spans="2:9">
      <c r="B20" s="51"/>
      <c r="C20" s="59"/>
      <c r="D20" s="171">
        <f>SUM(D9:D19)</f>
        <v>0</v>
      </c>
      <c r="E20" s="171">
        <f>SUM(E9:E19)</f>
        <v>0</v>
      </c>
      <c r="F20" s="58">
        <f>SUM(F9:F19)</f>
        <v>0</v>
      </c>
      <c r="G20" s="58">
        <f>SUM(G9:G19)</f>
        <v>0</v>
      </c>
      <c r="H20" s="58">
        <f>SUM(H9:H19)</f>
        <v>0</v>
      </c>
      <c r="I20" s="58">
        <f>SUM(I9:I19)</f>
        <v>0</v>
      </c>
    </row>
    <row r="21" spans="2:9">
      <c r="B21" s="51"/>
      <c r="C21" s="59"/>
      <c r="D21" s="169"/>
      <c r="E21" s="169"/>
      <c r="F21" s="41"/>
      <c r="G21" s="41"/>
      <c r="H21" s="41"/>
      <c r="I21" s="41"/>
    </row>
    <row r="22" spans="2:9">
      <c r="B22" s="91" t="s">
        <v>46</v>
      </c>
      <c r="C22" s="60"/>
      <c r="D22" s="169"/>
      <c r="E22" s="169"/>
      <c r="F22" s="41"/>
      <c r="G22" s="41"/>
      <c r="H22" s="43"/>
      <c r="I22" s="43"/>
    </row>
    <row r="23" spans="2:16">
      <c r="B23" s="53" t="s">
        <v>59</v>
      </c>
      <c r="C23" s="61"/>
      <c r="D23" s="87">
        <f>SUM('Ideal Case'!C26,'Ideal Case'!C28)</f>
        <v>0</v>
      </c>
      <c r="E23" s="87">
        <f>SUM('Ideal Case'!D26,'Ideal Case'!D28)</f>
        <v>0</v>
      </c>
      <c r="F23" s="87">
        <f>SUM('Ideal Case'!E26,'Ideal Case'!E28)</f>
        <v>0</v>
      </c>
      <c r="G23" s="87">
        <f>SUM('Ideal Case'!F26,'Ideal Case'!F28)</f>
        <v>0</v>
      </c>
      <c r="H23" s="87">
        <f>SUM('Ideal Case'!G26,'Ideal Case'!G28)</f>
        <v>0</v>
      </c>
      <c r="I23" s="87">
        <f>SUM('Ideal Case'!H26,'Ideal Case'!H28)</f>
        <v>0</v>
      </c>
      <c r="L23" s="132"/>
      <c r="M23" s="132"/>
      <c r="N23" s="132"/>
      <c r="O23" s="132"/>
      <c r="P23" s="132"/>
    </row>
    <row r="24" spans="2:15">
      <c r="B24" s="51" t="s">
        <v>28</v>
      </c>
      <c r="C24" s="43"/>
      <c r="D24" s="87">
        <f>'Ideal Case'!C27</f>
        <v>0</v>
      </c>
      <c r="E24" s="87">
        <f>'Ideal Case'!D27</f>
        <v>0</v>
      </c>
      <c r="F24" s="87">
        <f>'Ideal Case'!E27</f>
        <v>0</v>
      </c>
      <c r="G24" s="87">
        <f>'Ideal Case'!F27</f>
        <v>0</v>
      </c>
      <c r="H24" s="87">
        <f>'Ideal Case'!G27</f>
        <v>0</v>
      </c>
      <c r="I24" s="87">
        <f>'Ideal Case'!H27</f>
        <v>0</v>
      </c>
      <c r="K24" s="132"/>
      <c r="L24" s="132"/>
      <c r="M24" s="132"/>
      <c r="N24" s="132"/>
      <c r="O24" s="132"/>
    </row>
    <row r="25" spans="2:9">
      <c r="B25" s="51"/>
      <c r="C25" s="43"/>
      <c r="D25" s="135">
        <f>SUM(D23:D24)</f>
        <v>0</v>
      </c>
      <c r="E25" s="135">
        <f>SUM(E23:E24)</f>
        <v>0</v>
      </c>
      <c r="F25" s="135">
        <f>SUM(F23:F24)</f>
        <v>0</v>
      </c>
      <c r="G25" s="135">
        <f>SUM(G23:G24)</f>
        <v>0</v>
      </c>
      <c r="H25" s="135">
        <f>SUM(H23:H24)</f>
        <v>0</v>
      </c>
      <c r="I25" s="135">
        <f>SUM(I23:I24)</f>
        <v>0</v>
      </c>
    </row>
    <row r="26" spans="2:9">
      <c r="B26" s="56"/>
      <c r="C26" s="48"/>
      <c r="D26" s="41"/>
      <c r="E26" s="41"/>
      <c r="F26" s="41"/>
      <c r="G26" s="41"/>
      <c r="H26" s="43"/>
      <c r="I26" s="43"/>
    </row>
    <row r="27" spans="2:9">
      <c r="B27" s="51"/>
      <c r="C27" s="50"/>
      <c r="D27" s="184" t="s">
        <v>94</v>
      </c>
      <c r="E27" s="185"/>
      <c r="F27" s="185"/>
      <c r="G27" s="185"/>
      <c r="H27" s="185"/>
      <c r="I27" s="186"/>
    </row>
    <row r="28" spans="2:9">
      <c r="B28" s="51"/>
      <c r="C28" s="50"/>
      <c r="D28" s="79" t="str">
        <f>D6</f>
        <v>2023/24</v>
      </c>
      <c r="E28" s="79" t="str">
        <f>E6</f>
        <v>2024/25</v>
      </c>
      <c r="F28" s="79" t="str">
        <f>F6</f>
        <v>2025/26</v>
      </c>
      <c r="G28" s="79" t="str">
        <f>G6</f>
        <v>2026/27</v>
      </c>
      <c r="H28" s="79" t="str">
        <f>H6</f>
        <v>2027/28</v>
      </c>
      <c r="I28" s="79" t="str">
        <f>I6</f>
        <v>2028/29</v>
      </c>
    </row>
    <row r="29" spans="2:9">
      <c r="B29" s="91" t="s">
        <v>32</v>
      </c>
      <c r="C29" s="52"/>
      <c r="D29" s="43"/>
      <c r="E29" s="43"/>
      <c r="F29" s="43"/>
      <c r="G29" s="43"/>
      <c r="H29" s="43"/>
      <c r="I29" s="43"/>
    </row>
    <row r="30" spans="2:9">
      <c r="B30" s="51" t="s">
        <v>145</v>
      </c>
      <c r="C30" s="50"/>
      <c r="D30" s="172">
        <f>'Ideal Case'!K47</f>
        <v>0</v>
      </c>
      <c r="E30" s="44">
        <f>'Ideal Case'!L47</f>
        <v>0</v>
      </c>
      <c r="F30" s="44">
        <f>'Ideal Case'!M47</f>
        <v>0</v>
      </c>
      <c r="G30" s="44">
        <f>'Ideal Case'!N47</f>
        <v>0</v>
      </c>
      <c r="H30" s="44">
        <f>'Ideal Case'!O47</f>
        <v>0</v>
      </c>
      <c r="I30" s="44">
        <f>'Ideal Case'!P47</f>
        <v>0</v>
      </c>
    </row>
    <row r="31" spans="2:9">
      <c r="B31" s="51" t="s">
        <v>48</v>
      </c>
      <c r="C31" s="50"/>
      <c r="D31" s="172">
        <f>SUM('Ideal Case'!K10:K16)</f>
        <v>0</v>
      </c>
      <c r="E31" s="44">
        <f>SUM('Ideal Case'!L10:L16)</f>
        <v>0</v>
      </c>
      <c r="F31" s="44">
        <f>SUM('Ideal Case'!M10:M16)</f>
        <v>0</v>
      </c>
      <c r="G31" s="44">
        <f>SUM('Ideal Case'!N10:N16)</f>
        <v>0</v>
      </c>
      <c r="H31" s="44">
        <f>SUM('Ideal Case'!O10:O16)</f>
        <v>0</v>
      </c>
      <c r="I31" s="44">
        <f>SUM('Ideal Case'!P10:P16)</f>
        <v>0</v>
      </c>
    </row>
    <row r="32" spans="2:9">
      <c r="B32" s="51" t="s">
        <v>36</v>
      </c>
      <c r="C32" s="50"/>
      <c r="D32" s="172">
        <f>SUM('Ideal Case'!K17:K23)</f>
        <v>0</v>
      </c>
      <c r="E32" s="44">
        <f>SUM('Ideal Case'!L17:L23)</f>
        <v>0</v>
      </c>
      <c r="F32" s="44">
        <f>SUM('Ideal Case'!M17:M23)</f>
        <v>0</v>
      </c>
      <c r="G32" s="44">
        <f>SUM('Ideal Case'!N17:N23)</f>
        <v>0</v>
      </c>
      <c r="H32" s="44">
        <f>SUM('Ideal Case'!O17:O23)</f>
        <v>0</v>
      </c>
      <c r="I32" s="44">
        <f>SUM('Ideal Case'!P17:P23)</f>
        <v>0</v>
      </c>
    </row>
    <row r="33" spans="2:9" s="1" customFormat="1">
      <c r="B33" s="124" t="s">
        <v>35</v>
      </c>
      <c r="C33" s="125"/>
      <c r="D33" s="173">
        <f>SUM(D30:D32)</f>
        <v>0</v>
      </c>
      <c r="E33" s="126">
        <f>SUM(E30:E32)</f>
        <v>0</v>
      </c>
      <c r="F33" s="126">
        <f>SUM(F30:F32)</f>
        <v>0</v>
      </c>
      <c r="G33" s="126">
        <f>SUM(G30:G32)</f>
        <v>0</v>
      </c>
      <c r="H33" s="126">
        <f>SUM(H30:H32)</f>
        <v>0</v>
      </c>
      <c r="I33" s="126">
        <f>SUM(I30:I32)</f>
        <v>0</v>
      </c>
    </row>
    <row r="34" spans="2:9">
      <c r="B34" s="51"/>
      <c r="C34" s="50"/>
      <c r="D34" s="44"/>
      <c r="E34" s="44"/>
      <c r="F34" s="44"/>
      <c r="G34" s="44"/>
      <c r="H34" s="44"/>
      <c r="I34" s="44"/>
    </row>
    <row r="35" spans="2:9">
      <c r="B35" s="91" t="s">
        <v>37</v>
      </c>
      <c r="C35" s="52"/>
      <c r="D35" s="44"/>
      <c r="E35" s="44"/>
      <c r="F35" s="44"/>
      <c r="G35" s="44"/>
      <c r="H35" s="44"/>
      <c r="I35" s="44"/>
    </row>
    <row r="36" spans="2:9">
      <c r="B36" s="51" t="s">
        <v>38</v>
      </c>
      <c r="C36" s="50"/>
      <c r="D36" s="44">
        <f>'Ideal Case'!K68</f>
        <v>0</v>
      </c>
      <c r="E36" s="44">
        <f>'Ideal Case'!L68</f>
        <v>0</v>
      </c>
      <c r="F36" s="44">
        <f>'Ideal Case'!M68</f>
        <v>0</v>
      </c>
      <c r="G36" s="44">
        <f>'Ideal Case'!N68</f>
        <v>0</v>
      </c>
      <c r="H36" s="44">
        <f>'Ideal Case'!O68</f>
        <v>0</v>
      </c>
      <c r="I36" s="44">
        <f>'Ideal Case'!P68</f>
        <v>0</v>
      </c>
    </row>
    <row r="37" spans="2:9">
      <c r="B37" s="51" t="s">
        <v>39</v>
      </c>
      <c r="C37" s="50"/>
      <c r="D37" s="44">
        <f>SUM('Ideal Case'!K74:K79)</f>
        <v>0</v>
      </c>
      <c r="E37" s="44">
        <f>SUM('Ideal Case'!L74:L79)</f>
        <v>0</v>
      </c>
      <c r="F37" s="44">
        <f>SUM('Ideal Case'!M74:M79)</f>
        <v>0</v>
      </c>
      <c r="G37" s="44">
        <f>SUM('Ideal Case'!N74:N79)</f>
        <v>0</v>
      </c>
      <c r="H37" s="44">
        <f>SUM('Ideal Case'!O74:O79)</f>
        <v>0</v>
      </c>
      <c r="I37" s="44">
        <f>SUM('Ideal Case'!P74:P79)</f>
        <v>0</v>
      </c>
    </row>
    <row r="38" spans="2:9">
      <c r="B38" s="51" t="s">
        <v>40</v>
      </c>
      <c r="C38" s="50"/>
      <c r="D38" s="44">
        <f>SUM('Ideal Case'!K84:K93)</f>
        <v>0</v>
      </c>
      <c r="E38" s="44">
        <f>SUM('Ideal Case'!L84:L93)</f>
        <v>0</v>
      </c>
      <c r="F38" s="44">
        <f>SUM('Ideal Case'!M84:M93)</f>
        <v>0</v>
      </c>
      <c r="G38" s="44">
        <f>SUM('Ideal Case'!N84:N93)</f>
        <v>0</v>
      </c>
      <c r="H38" s="44">
        <f>SUM('Ideal Case'!O84:O93)</f>
        <v>0</v>
      </c>
      <c r="I38" s="44">
        <f>SUM('Ideal Case'!P84:P93)</f>
        <v>0</v>
      </c>
    </row>
    <row r="39" spans="2:9" s="1" customFormat="1">
      <c r="B39" s="124" t="s">
        <v>41</v>
      </c>
      <c r="C39" s="125"/>
      <c r="D39" s="126">
        <f>SUM(D36:D38)</f>
        <v>0</v>
      </c>
      <c r="E39" s="126">
        <f>SUM(E36:E38)</f>
        <v>0</v>
      </c>
      <c r="F39" s="126">
        <f>SUM(F36:F38)</f>
        <v>0</v>
      </c>
      <c r="G39" s="126">
        <f>SUM(G36:G38)</f>
        <v>0</v>
      </c>
      <c r="H39" s="126">
        <f>SUM(H36:H38)</f>
        <v>0</v>
      </c>
      <c r="I39" s="126">
        <f>SUM(I36:I38)</f>
        <v>0</v>
      </c>
    </row>
    <row r="40" spans="2:9">
      <c r="B40" s="51"/>
      <c r="C40" s="50"/>
      <c r="D40" s="44"/>
      <c r="E40" s="44"/>
      <c r="F40" s="44"/>
      <c r="G40" s="44"/>
      <c r="H40" s="44"/>
      <c r="I40" s="44"/>
    </row>
    <row r="41" spans="2:9" s="1" customFormat="1">
      <c r="B41" s="114" t="s">
        <v>105</v>
      </c>
      <c r="C41" s="115"/>
      <c r="D41" s="116">
        <f>D33-D39</f>
        <v>0</v>
      </c>
      <c r="E41" s="116">
        <f>E33-E39</f>
        <v>0</v>
      </c>
      <c r="F41" s="116">
        <f>F33-F39</f>
        <v>0</v>
      </c>
      <c r="G41" s="116">
        <f>G33-G39</f>
        <v>0</v>
      </c>
      <c r="H41" s="116">
        <f>H33-H39</f>
        <v>0</v>
      </c>
      <c r="I41" s="116">
        <f>I33-I39</f>
        <v>0</v>
      </c>
    </row>
    <row r="42" spans="2:9">
      <c r="B42" s="49" t="s">
        <v>108</v>
      </c>
      <c r="C42" s="52"/>
      <c r="D42" s="77" t="e">
        <f>D41/D33</f>
        <v>#DIV/0!</v>
      </c>
      <c r="E42" s="77" t="e">
        <f>E41/E33</f>
        <v>#DIV/0!</v>
      </c>
      <c r="F42" s="77" t="e">
        <f>F41/F33</f>
        <v>#DIV/0!</v>
      </c>
      <c r="G42" s="118" t="e">
        <f>G41/G33</f>
        <v>#DIV/0!</v>
      </c>
      <c r="H42" s="118" t="e">
        <f>H41/H33</f>
        <v>#DIV/0!</v>
      </c>
      <c r="I42" s="118" t="e">
        <f>I41/I33</f>
        <v>#DIV/0!</v>
      </c>
    </row>
    <row r="43" spans="2:7">
      <c r="B43" s="82"/>
      <c r="C43" s="82"/>
      <c r="D43" s="82"/>
      <c r="E43" s="82"/>
      <c r="F43" s="82"/>
      <c r="G43" s="28"/>
    </row>
    <row r="44" spans="2:9">
      <c r="B44" s="54" t="s">
        <v>47</v>
      </c>
      <c r="C44" s="55"/>
      <c r="D44" s="45" t="e">
        <f>D39/(D23+D24)</f>
        <v>#DIV/0!</v>
      </c>
      <c r="E44" s="45" t="e">
        <f>E39/(E23+E24)</f>
        <v>#DIV/0!</v>
      </c>
      <c r="F44" s="45" t="e">
        <f>F39/(F23+F24)</f>
        <v>#DIV/0!</v>
      </c>
      <c r="G44" s="45" t="e">
        <f>G39/(G23+G24)</f>
        <v>#DIV/0!</v>
      </c>
      <c r="H44" s="45" t="e">
        <f>H39/(H23+H24)</f>
        <v>#DIV/0!</v>
      </c>
      <c r="I44" s="45" t="e">
        <f>I39/(I23+I24)</f>
        <v>#DIV/0!</v>
      </c>
    </row>
    <row r="45" spans="2:7">
      <c r="B45" s="28"/>
      <c r="C45" s="28"/>
      <c r="D45" s="28"/>
      <c r="E45" s="28"/>
      <c r="F45" s="28"/>
      <c r="G45" s="28"/>
    </row>
    <row r="46" spans="2:7">
      <c r="B46" s="28"/>
      <c r="C46" s="28"/>
      <c r="D46" s="28"/>
      <c r="E46" s="28"/>
      <c r="F46" s="28"/>
      <c r="G46" s="28"/>
    </row>
    <row r="47" spans="2:7">
      <c r="B47" s="28"/>
      <c r="C47" s="28"/>
      <c r="D47" s="28"/>
      <c r="E47" s="28"/>
      <c r="F47" s="28"/>
      <c r="G47" s="28"/>
    </row>
    <row r="48" spans="2:9">
      <c r="B48" s="95" t="s">
        <v>50</v>
      </c>
      <c r="C48" s="96"/>
      <c r="D48" s="97"/>
      <c r="E48" s="97"/>
      <c r="F48" s="97"/>
      <c r="G48" s="97"/>
      <c r="H48" s="97"/>
      <c r="I48" s="97"/>
    </row>
    <row r="49" spans="2:9">
      <c r="B49" s="98" t="s">
        <v>53</v>
      </c>
      <c r="C49" s="99"/>
      <c r="D49" s="100"/>
      <c r="E49" s="100"/>
      <c r="F49" s="100"/>
      <c r="G49" s="100"/>
      <c r="H49" s="100"/>
      <c r="I49" s="100"/>
    </row>
    <row r="50" spans="2:9">
      <c r="B50" s="49"/>
      <c r="C50" s="50"/>
      <c r="D50" s="43"/>
      <c r="E50" s="43"/>
      <c r="F50" s="43"/>
      <c r="G50" s="43"/>
      <c r="H50" s="43"/>
      <c r="I50" s="43"/>
    </row>
    <row r="51" spans="2:9">
      <c r="B51" s="49" t="s">
        <v>51</v>
      </c>
      <c r="C51" s="50"/>
      <c r="D51" s="43"/>
      <c r="E51" s="43"/>
      <c r="F51" s="43"/>
      <c r="G51" s="43"/>
      <c r="H51" s="43"/>
      <c r="I51" s="43"/>
    </row>
    <row r="52" spans="2:9">
      <c r="B52" s="51" t="s">
        <v>58</v>
      </c>
      <c r="C52" s="50"/>
      <c r="D52" s="136"/>
      <c r="E52" s="46" t="e">
        <f>E66</f>
        <v>#DIV/0!</v>
      </c>
      <c r="F52" s="46" t="e">
        <f>F66</f>
        <v>#DIV/0!</v>
      </c>
      <c r="G52" s="46" t="e">
        <f>G66</f>
        <v>#DIV/0!</v>
      </c>
      <c r="H52" s="46" t="e">
        <f>H66</f>
        <v>#DIV/0!</v>
      </c>
      <c r="I52" s="46" t="e">
        <f>I66</f>
        <v>#DIV/0!</v>
      </c>
    </row>
    <row r="53" spans="2:9">
      <c r="B53" s="51" t="s">
        <v>71</v>
      </c>
      <c r="C53" s="50"/>
      <c r="D53" s="137"/>
      <c r="E53" s="47" t="e">
        <f>E67</f>
        <v>#DIV/0!</v>
      </c>
      <c r="F53" s="47" t="e">
        <f>F67</f>
        <v>#DIV/0!</v>
      </c>
      <c r="G53" s="47" t="e">
        <f>G67</f>
        <v>#DIV/0!</v>
      </c>
      <c r="H53" s="47" t="e">
        <f>H67</f>
        <v>#DIV/0!</v>
      </c>
      <c r="I53" s="47" t="e">
        <f>I67</f>
        <v>#DIV/0!</v>
      </c>
    </row>
    <row r="54" spans="2:9">
      <c r="B54" s="51" t="s">
        <v>70</v>
      </c>
      <c r="C54" s="50"/>
      <c r="D54" s="136"/>
      <c r="E54" s="46" t="e">
        <f>E68</f>
        <v>#DIV/0!</v>
      </c>
      <c r="F54" s="46" t="e">
        <f>F68</f>
        <v>#DIV/0!</v>
      </c>
      <c r="G54" s="46" t="e">
        <f>G68</f>
        <v>#DIV/0!</v>
      </c>
      <c r="H54" s="46" t="e">
        <f>H68</f>
        <v>#DIV/0!</v>
      </c>
      <c r="I54" s="46" t="e">
        <f>I68</f>
        <v>#DIV/0!</v>
      </c>
    </row>
    <row r="55" spans="2:9">
      <c r="B55" s="53" t="s">
        <v>72</v>
      </c>
      <c r="C55" s="50"/>
      <c r="D55" s="137"/>
      <c r="E55" s="47" t="e">
        <f>E69</f>
        <v>#DIV/0!</v>
      </c>
      <c r="F55" s="47" t="e">
        <f>F69</f>
        <v>#DIV/0!</v>
      </c>
      <c r="G55" s="47" t="e">
        <f>G69</f>
        <v>#DIV/0!</v>
      </c>
      <c r="H55" s="47" t="e">
        <f>H69</f>
        <v>#DIV/0!</v>
      </c>
      <c r="I55" s="47" t="e">
        <f>I69</f>
        <v>#DIV/0!</v>
      </c>
    </row>
    <row r="56" spans="2:9">
      <c r="B56" s="49"/>
      <c r="C56" s="50"/>
      <c r="D56" s="44"/>
      <c r="E56" s="44"/>
      <c r="F56" s="44"/>
      <c r="G56" s="44"/>
      <c r="H56" s="43"/>
      <c r="I56" s="43"/>
    </row>
    <row r="57" spans="2:9">
      <c r="B57" s="53"/>
      <c r="C57" s="50"/>
      <c r="D57" s="44"/>
      <c r="E57" s="44"/>
      <c r="F57" s="44"/>
      <c r="G57" s="44"/>
      <c r="H57" s="43"/>
      <c r="I57" s="43"/>
    </row>
    <row r="58" spans="2:9">
      <c r="B58" s="56"/>
      <c r="C58" s="57"/>
      <c r="D58" s="62"/>
      <c r="E58" s="62"/>
      <c r="F58" s="62"/>
      <c r="G58" s="62"/>
      <c r="H58" s="48"/>
      <c r="I58" s="48"/>
    </row>
    <row r="63" spans="2:11">
      <c r="B63" t="s">
        <v>128</v>
      </c>
      <c r="D63" s="32"/>
      <c r="E63" s="32" t="e">
        <f>SUM(E30:E31)/E23</f>
        <v>#DIV/0!</v>
      </c>
      <c r="F63" s="32" t="e">
        <f>SUM(F30:F31)/F23</f>
        <v>#DIV/0!</v>
      </c>
      <c r="G63" s="32" t="e">
        <f>SUM(G30:G31)/G23</f>
        <v>#DIV/0!</v>
      </c>
      <c r="H63" s="32" t="e">
        <f>SUM(H30:H31)/H23</f>
        <v>#DIV/0!</v>
      </c>
      <c r="I63" s="32" t="e">
        <f>SUM(I30:I31)/I23</f>
        <v>#DIV/0!</v>
      </c>
      <c r="J63" s="134"/>
      <c r="K63" s="134"/>
    </row>
    <row r="64" spans="2:11">
      <c r="B64" t="s">
        <v>129</v>
      </c>
      <c r="D64" s="32"/>
      <c r="E64" s="32" t="e">
        <f>E32/E24</f>
        <v>#DIV/0!</v>
      </c>
      <c r="F64" s="32" t="e">
        <f>F32/F24</f>
        <v>#DIV/0!</v>
      </c>
      <c r="G64" s="32" t="e">
        <f>G32/G24</f>
        <v>#DIV/0!</v>
      </c>
      <c r="H64" s="32" t="e">
        <f>H32/H24</f>
        <v>#DIV/0!</v>
      </c>
      <c r="I64" s="32" t="e">
        <f>I32/I24</f>
        <v>#DIV/0!</v>
      </c>
      <c r="J64" s="134"/>
      <c r="K64" s="134"/>
    </row>
    <row r="65" spans="2:11">
      <c r="B65" s="89" t="s">
        <v>130</v>
      </c>
      <c r="D65" s="32"/>
      <c r="E65" s="32" t="e">
        <f>E38/E25</f>
        <v>#DIV/0!</v>
      </c>
      <c r="F65" s="32" t="e">
        <f>F38/F25</f>
        <v>#DIV/0!</v>
      </c>
      <c r="G65" s="32" t="e">
        <f>G38/G25</f>
        <v>#DIV/0!</v>
      </c>
      <c r="H65" s="32" t="e">
        <f>H38/H25</f>
        <v>#DIV/0!</v>
      </c>
      <c r="I65" s="32" t="e">
        <f>I38/I25</f>
        <v>#DIV/0!</v>
      </c>
      <c r="J65" s="134"/>
      <c r="K65" s="134"/>
    </row>
    <row r="66" spans="2:11">
      <c r="B66" t="s">
        <v>58</v>
      </c>
      <c r="D66" s="32"/>
      <c r="E66" s="32" t="e">
        <f>E63-E65</f>
        <v>#DIV/0!</v>
      </c>
      <c r="F66" s="32" t="e">
        <f>F63-F65</f>
        <v>#DIV/0!</v>
      </c>
      <c r="G66" s="32" t="e">
        <f>G63-G65</f>
        <v>#DIV/0!</v>
      </c>
      <c r="H66" s="32" t="e">
        <f>H63-H65</f>
        <v>#DIV/0!</v>
      </c>
      <c r="I66" s="32" t="e">
        <f>I63-I65</f>
        <v>#DIV/0!</v>
      </c>
      <c r="J66" s="134"/>
      <c r="K66" s="134"/>
    </row>
    <row r="67" spans="2:11">
      <c r="B67" t="s">
        <v>131</v>
      </c>
      <c r="D67" s="32"/>
      <c r="E67" s="32" t="e">
        <f>E41/E66</f>
        <v>#DIV/0!</v>
      </c>
      <c r="F67" s="32" t="e">
        <f>F41/F66</f>
        <v>#DIV/0!</v>
      </c>
      <c r="G67" s="32" t="e">
        <f>G41/G66</f>
        <v>#DIV/0!</v>
      </c>
      <c r="H67" s="32" t="e">
        <f>H41/H66</f>
        <v>#DIV/0!</v>
      </c>
      <c r="I67" s="32" t="e">
        <f>I41/I66</f>
        <v>#DIV/0!</v>
      </c>
      <c r="J67" s="32"/>
      <c r="K67" s="32"/>
    </row>
    <row r="68" spans="2:11">
      <c r="B68" t="s">
        <v>70</v>
      </c>
      <c r="D68" s="32"/>
      <c r="E68" s="32" t="e">
        <f>E64-E65</f>
        <v>#DIV/0!</v>
      </c>
      <c r="F68" s="32" t="e">
        <f>F64-F65</f>
        <v>#DIV/0!</v>
      </c>
      <c r="G68" s="32" t="e">
        <f>G64-G65</f>
        <v>#DIV/0!</v>
      </c>
      <c r="H68" s="32" t="e">
        <f>H64-H65</f>
        <v>#DIV/0!</v>
      </c>
      <c r="I68" s="32" t="e">
        <f>I64-I65</f>
        <v>#DIV/0!</v>
      </c>
      <c r="J68" s="134"/>
      <c r="K68" s="134"/>
    </row>
    <row r="69" spans="2:11">
      <c r="B69" t="s">
        <v>132</v>
      </c>
      <c r="D69" s="32"/>
      <c r="E69" s="32" t="e">
        <f>E41/E68</f>
        <v>#DIV/0!</v>
      </c>
      <c r="F69" s="32" t="e">
        <f>F41/F68</f>
        <v>#DIV/0!</v>
      </c>
      <c r="G69" s="32" t="e">
        <f>G41/G68</f>
        <v>#DIV/0!</v>
      </c>
      <c r="H69" s="32" t="e">
        <f>H41/H68</f>
        <v>#DIV/0!</v>
      </c>
      <c r="I69" s="32" t="e">
        <f>I41/I68</f>
        <v>#DIV/0!</v>
      </c>
      <c r="J69" s="32"/>
      <c r="K69" s="32"/>
    </row>
  </sheetData>
  <mergeCells count="2">
    <mergeCell ref="E5:I5"/>
    <mergeCell ref="D27:I27"/>
  </mergeCells>
  <pageMargins left="0.70866141732283472" right="0.70866141732283472" top="0.74803149606299213" bottom="0.74803149606299213" header="0.31496062992125984" footer="0.31496062992125984"/>
  <pageSetup paperSize="9" scale="76" orientation="portrait"/>
  <headerFooter scaleWithDoc="1" alignWithMargins="1" differentFirst="0" differentOddEven="0">
    <oddHeader>&amp;R&amp;A</oddHeader>
    <oddFooter>&amp;L&amp;Z&amp;F&amp;R&amp;D</oddFooter>
  </headerFooter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Q99"/>
  <sheetViews>
    <sheetView zoomScale="85" view="normal" workbookViewId="0">
      <selection pane="topLeft" activeCell="C54" sqref="C54:H54"/>
    </sheetView>
  </sheetViews>
  <sheetFormatPr defaultRowHeight="15"/>
  <cols>
    <col min="1" max="1" width="76.75390625" bestFit="1" customWidth="1"/>
    <col min="2" max="2" width="7.125" bestFit="1" customWidth="1"/>
    <col min="3" max="3" width="8.00390625" bestFit="1" customWidth="1"/>
    <col min="4" max="4" width="6.25390625" customWidth="1"/>
    <col min="5" max="8" width="8.00390625" bestFit="1" customWidth="1"/>
    <col min="9" max="9" width="56.25390625" bestFit="1" customWidth="1"/>
    <col min="10" max="10" width="14.875" bestFit="1" customWidth="1"/>
    <col min="11" max="11" width="8.00390625" bestFit="1" customWidth="1"/>
    <col min="12" max="12" width="8.00390625" style="32" bestFit="1" customWidth="1"/>
    <col min="13" max="16" width="8.125" style="32" bestFit="1" customWidth="1"/>
  </cols>
  <sheetData>
    <row r="1" spans="1:16" s="26" customFormat="1" ht="42" customHeight="1">
      <c r="A1" s="109" t="s">
        <v>96</v>
      </c>
      <c r="L1" s="102"/>
      <c r="M1" s="102"/>
      <c r="N1" s="102"/>
      <c r="O1" s="102"/>
      <c r="P1" s="102"/>
    </row>
    <row r="2" spans="1:1">
      <c r="A2" s="108"/>
    </row>
    <row r="3" spans="1:1">
      <c r="A3" s="1" t="s">
        <v>26</v>
      </c>
    </row>
    <row r="4" spans="1:1" ht="18.75">
      <c r="A4" s="38" t="str">
        <f>Summary!A2</f>
        <v>Name of Course</v>
      </c>
    </row>
    <row r="5" spans="1:16" s="10" customFormat="1">
      <c r="A5" s="71"/>
      <c r="L5" s="90"/>
      <c r="M5" s="90"/>
      <c r="N5" s="90"/>
      <c r="O5" s="90"/>
      <c r="P5" s="90"/>
    </row>
    <row r="6" spans="1:16" s="10" customFormat="1" ht="18.75">
      <c r="A6" s="38" t="s">
        <v>95</v>
      </c>
      <c r="L6" s="90"/>
      <c r="M6" s="90"/>
      <c r="N6" s="90"/>
      <c r="O6" s="90"/>
      <c r="P6" s="90"/>
    </row>
    <row r="7" spans="1:16" s="10" customFormat="1">
      <c r="A7" s="71"/>
      <c r="L7" s="90"/>
      <c r="M7" s="90"/>
      <c r="N7" s="90"/>
      <c r="O7" s="90"/>
      <c r="P7" s="90"/>
    </row>
    <row r="8" spans="11:16">
      <c r="K8" s="187" t="s">
        <v>33</v>
      </c>
      <c r="L8" s="187"/>
      <c r="M8" s="187"/>
      <c r="N8" s="187"/>
      <c r="O8" s="187"/>
      <c r="P8" s="187"/>
    </row>
    <row r="9" spans="1:16" ht="15.75" thickBot="1">
      <c r="A9" s="23" t="s">
        <v>120</v>
      </c>
      <c r="B9" s="21"/>
      <c r="C9" s="24" t="str">
        <f>'Ideal Summary'!D6</f>
        <v>2023/24</v>
      </c>
      <c r="D9" s="24" t="str">
        <f>'Ideal Summary'!E6</f>
        <v>2024/25</v>
      </c>
      <c r="E9" s="24" t="str">
        <f>'Ideal Summary'!F6</f>
        <v>2025/26</v>
      </c>
      <c r="F9" s="24" t="str">
        <f>'Ideal Summary'!G6</f>
        <v>2026/27</v>
      </c>
      <c r="G9" s="24" t="str">
        <f>'Ideal Summary'!H6</f>
        <v>2027/28</v>
      </c>
      <c r="H9" s="24" t="str">
        <f>'Ideal Summary'!I6</f>
        <v>2028/29</v>
      </c>
      <c r="K9" s="141" t="str">
        <f>Summary!B5</f>
        <v>2023/24</v>
      </c>
      <c r="L9" s="141" t="str">
        <f>Summary!C5</f>
        <v>2024/25</v>
      </c>
      <c r="M9" s="141" t="str">
        <f>Summary!D5</f>
        <v>2025/26</v>
      </c>
      <c r="N9" s="141" t="str">
        <f>Summary!E5</f>
        <v>2026/27</v>
      </c>
      <c r="O9" s="141" t="str">
        <f>Summary!F5</f>
        <v>2027/28</v>
      </c>
      <c r="P9" s="141" t="str">
        <f>Summary!G5</f>
        <v>2028/29</v>
      </c>
    </row>
    <row r="10" spans="1:16" s="108" customFormat="1">
      <c r="A10" s="27" t="s">
        <v>64</v>
      </c>
      <c r="B10" s="21"/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129"/>
      <c r="K10" s="130">
        <f>C10*'Ideal Summary'!$C$9</f>
        <v>0</v>
      </c>
      <c r="L10" s="130">
        <f>D10*'Ideal Summary'!$C$9</f>
        <v>0</v>
      </c>
      <c r="M10" s="130">
        <f>E10*'Ideal Summary'!$C$9</f>
        <v>0</v>
      </c>
      <c r="N10" s="130">
        <f>F10*'Ideal Summary'!$C$9</f>
        <v>0</v>
      </c>
      <c r="O10" s="130">
        <f>G10*'Ideal Summary'!$C$9</f>
        <v>0</v>
      </c>
      <c r="P10" s="130">
        <f>H10*'Ideal Summary'!$C$9</f>
        <v>0</v>
      </c>
    </row>
    <row r="11" spans="1:16" s="108" customFormat="1">
      <c r="A11" s="27" t="s">
        <v>116</v>
      </c>
      <c r="B11" s="21"/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129"/>
      <c r="K11" s="130">
        <f>C11*'Ideal Summary'!$C$10</f>
        <v>0</v>
      </c>
      <c r="L11" s="130">
        <f>D11*'Ideal Summary'!$C$10</f>
        <v>0</v>
      </c>
      <c r="M11" s="130">
        <f>E11*'Ideal Summary'!$C$10</f>
        <v>0</v>
      </c>
      <c r="N11" s="130">
        <f>F11*'Ideal Summary'!$C$10</f>
        <v>0</v>
      </c>
      <c r="O11" s="130">
        <f>G11*'Ideal Summary'!$C$10</f>
        <v>0</v>
      </c>
      <c r="P11" s="130">
        <f>H11*'Ideal Summary'!$C$10</f>
        <v>0</v>
      </c>
    </row>
    <row r="12" spans="1:16" s="108" customFormat="1">
      <c r="A12" s="27" t="s">
        <v>117</v>
      </c>
      <c r="B12" s="21"/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129"/>
      <c r="K12" s="130">
        <f>C12*'Ideal Summary'!$C$10</f>
        <v>0</v>
      </c>
      <c r="L12" s="130">
        <f>D12*'Ideal Summary'!$C$10</f>
        <v>0</v>
      </c>
      <c r="M12" s="130">
        <f>E12*'Ideal Summary'!$C$10</f>
        <v>0</v>
      </c>
      <c r="N12" s="130">
        <f>F12*'Ideal Summary'!$C$10</f>
        <v>0</v>
      </c>
      <c r="O12" s="130">
        <f>G12*'Ideal Summary'!$C$10</f>
        <v>0</v>
      </c>
      <c r="P12" s="130">
        <f>H12*'Ideal Summary'!$C$10</f>
        <v>0</v>
      </c>
    </row>
    <row r="13" spans="1:16">
      <c r="A13" s="29" t="s">
        <v>115</v>
      </c>
      <c r="B13" s="21"/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10"/>
      <c r="K13" s="130">
        <f>C13*'Ideal Summary'!$C$11</f>
        <v>0</v>
      </c>
      <c r="L13" s="130">
        <f>D13*'Ideal Summary'!$C$11</f>
        <v>0</v>
      </c>
      <c r="M13" s="130">
        <f>E13*'Ideal Summary'!$C$11</f>
        <v>0</v>
      </c>
      <c r="N13" s="130">
        <f>F13*'Ideal Summary'!$C$11</f>
        <v>0</v>
      </c>
      <c r="O13" s="130">
        <f>G13*'Ideal Summary'!$C$11</f>
        <v>0</v>
      </c>
      <c r="P13" s="130">
        <f>H13*'Ideal Summary'!$C$11</f>
        <v>0</v>
      </c>
    </row>
    <row r="14" spans="1:16">
      <c r="A14" s="27" t="s">
        <v>57</v>
      </c>
      <c r="B14" s="21"/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10"/>
      <c r="K14" s="32">
        <f>C14*'Ideal Summary'!$C$12</f>
        <v>0</v>
      </c>
      <c r="L14" s="32">
        <f>D14*'Ideal Summary'!$C$12</f>
        <v>0</v>
      </c>
      <c r="M14" s="32">
        <f>E14*'Ideal Summary'!$C$12</f>
        <v>0</v>
      </c>
      <c r="N14" s="32">
        <f>F14*'Ideal Summary'!$C$12</f>
        <v>0</v>
      </c>
      <c r="O14" s="32">
        <f>G14*'Ideal Summary'!$C$12</f>
        <v>0</v>
      </c>
      <c r="P14" s="32">
        <f>H14*'Ideal Summary'!$C$12</f>
        <v>0</v>
      </c>
    </row>
    <row r="15" spans="1:16">
      <c r="A15" s="29" t="s">
        <v>69</v>
      </c>
      <c r="B15" s="21"/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10"/>
      <c r="K15" s="32">
        <f>C15*'Ideal Summary'!$C$13</f>
        <v>0</v>
      </c>
      <c r="L15" s="32">
        <f>(D15*0*3000)+(D15*1500)</f>
        <v>0</v>
      </c>
      <c r="M15" s="32">
        <f>(E15*0.25*3000)+(E15*0.75*(1500))</f>
        <v>0</v>
      </c>
      <c r="N15" s="32">
        <f>(F15*0.25*3000)+(F15*0.75*(1500))</f>
        <v>0</v>
      </c>
      <c r="O15" s="32">
        <f>(G15*0.25*3000)+(G15*0.75*(1500))</f>
        <v>0</v>
      </c>
      <c r="P15" s="32">
        <f>(H15*0.25*3000)+(H15*0.75*(1500))</f>
        <v>0</v>
      </c>
    </row>
    <row r="16" spans="1:16">
      <c r="A16" s="27" t="s">
        <v>118</v>
      </c>
      <c r="B16" s="21"/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10"/>
      <c r="K16" s="32">
        <f>C16*'Ideal Summary'!$C$14</f>
        <v>0</v>
      </c>
      <c r="L16" s="32">
        <f>D16*'Ideal Summary'!$C$14</f>
        <v>0</v>
      </c>
      <c r="M16" s="32">
        <f>E16*'Ideal Summary'!$C$14</f>
        <v>0</v>
      </c>
      <c r="N16" s="32">
        <f>F16*'Ideal Summary'!$C$14</f>
        <v>0</v>
      </c>
      <c r="O16" s="32">
        <f>G16*'Ideal Summary'!$C$14</f>
        <v>0</v>
      </c>
      <c r="P16" s="32">
        <f>H16*'Ideal Summary'!$C$14</f>
        <v>0</v>
      </c>
    </row>
    <row r="17" spans="1:16">
      <c r="A17" s="27" t="s">
        <v>78</v>
      </c>
      <c r="B17" s="21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10"/>
      <c r="K17" s="32">
        <f>C17*'Ideal Summary'!$C$15</f>
        <v>0</v>
      </c>
      <c r="L17" s="32">
        <f>D17*'Ideal Summary'!$C$15</f>
        <v>0</v>
      </c>
      <c r="M17" s="32">
        <f>E17*'Ideal Summary'!$C$15</f>
        <v>0</v>
      </c>
      <c r="N17" s="32">
        <f>F17*'Ideal Summary'!$C$15</f>
        <v>0</v>
      </c>
      <c r="O17" s="32">
        <f>G17*'Ideal Summary'!$C$15</f>
        <v>0</v>
      </c>
      <c r="P17" s="32">
        <f>H17*'Ideal Summary'!$C$15</f>
        <v>0</v>
      </c>
    </row>
    <row r="18" spans="1:16">
      <c r="A18" s="27" t="s">
        <v>79</v>
      </c>
      <c r="B18" s="21"/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10"/>
      <c r="K18" s="32">
        <f>C18*'Ideal Summary'!$C$15</f>
        <v>0</v>
      </c>
      <c r="L18" s="32">
        <f>D18*'Ideal Summary'!$C$15</f>
        <v>0</v>
      </c>
      <c r="M18" s="32">
        <f>E18*'Ideal Summary'!$C$15</f>
        <v>0</v>
      </c>
      <c r="N18" s="32">
        <f>F18*'Ideal Summary'!$C$15</f>
        <v>0</v>
      </c>
      <c r="O18" s="32">
        <f>G18*'Ideal Summary'!$C$15</f>
        <v>0</v>
      </c>
      <c r="P18" s="32">
        <f>H18*'Ideal Summary'!$C$15</f>
        <v>0</v>
      </c>
    </row>
    <row r="19" spans="1:16">
      <c r="A19" s="27" t="s">
        <v>80</v>
      </c>
      <c r="B19" s="21"/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10"/>
      <c r="K19" s="32">
        <f>C19*'Ideal Summary'!$C$15</f>
        <v>0</v>
      </c>
      <c r="L19" s="32">
        <f>D19*'Ideal Summary'!$C$15</f>
        <v>0</v>
      </c>
      <c r="M19" s="32">
        <f>E19*'Ideal Summary'!$C$15</f>
        <v>0</v>
      </c>
      <c r="N19" s="32">
        <f>F19*'Ideal Summary'!$C$15</f>
        <v>0</v>
      </c>
      <c r="O19" s="32">
        <f>G19*'Ideal Summary'!$C$15</f>
        <v>0</v>
      </c>
      <c r="P19" s="32">
        <f>H19*'Ideal Summary'!$C$15</f>
        <v>0</v>
      </c>
    </row>
    <row r="20" spans="1:16">
      <c r="A20" s="29" t="s">
        <v>122</v>
      </c>
      <c r="B20" s="21"/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10"/>
      <c r="K20" s="32">
        <f>C20*'Ideal Summary'!$C$15</f>
        <v>0</v>
      </c>
      <c r="L20" s="32">
        <f>D20*'Ideal Summary'!$C$15</f>
        <v>0</v>
      </c>
      <c r="M20" s="32">
        <f>E20*'Ideal Summary'!$C$15</f>
        <v>0</v>
      </c>
      <c r="N20" s="32">
        <f>F20*'Ideal Summary'!$C$15</f>
        <v>0</v>
      </c>
      <c r="O20" s="32">
        <f>G20*'Ideal Summary'!$C$15</f>
        <v>0</v>
      </c>
      <c r="P20" s="32">
        <f>H20*'Ideal Summary'!$C$15</f>
        <v>0</v>
      </c>
    </row>
    <row r="21" spans="1:16">
      <c r="A21" s="27" t="s">
        <v>81</v>
      </c>
      <c r="B21" s="21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10"/>
      <c r="K21" s="32">
        <f>C21*'Ideal Summary'!$C$15</f>
        <v>0</v>
      </c>
      <c r="L21" s="32">
        <f>D21*'Ideal Summary'!$C$15</f>
        <v>0</v>
      </c>
      <c r="M21" s="32">
        <f>E21*'Ideal Summary'!$C$15</f>
        <v>0</v>
      </c>
      <c r="N21" s="32">
        <f>F21*'Ideal Summary'!$C$15</f>
        <v>0</v>
      </c>
      <c r="O21" s="32">
        <f>G21*'Ideal Summary'!$C$15</f>
        <v>0</v>
      </c>
      <c r="P21" s="32">
        <f>H21*'Ideal Summary'!$C$15</f>
        <v>0</v>
      </c>
    </row>
    <row r="22" spans="1:16">
      <c r="A22" s="29" t="s">
        <v>91</v>
      </c>
      <c r="B22" s="21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10"/>
      <c r="K22" s="32">
        <f>C22*'Ideal Summary'!$C$15</f>
        <v>0</v>
      </c>
      <c r="L22" s="32">
        <f>D22*'Ideal Summary'!$C$15</f>
        <v>0</v>
      </c>
      <c r="M22" s="32">
        <f>E22*'Ideal Summary'!$C$15</f>
        <v>0</v>
      </c>
      <c r="N22" s="32">
        <f>F22*'Ideal Summary'!$C$15</f>
        <v>0</v>
      </c>
      <c r="O22" s="32">
        <f>G22*'Ideal Summary'!$C$15</f>
        <v>0</v>
      </c>
      <c r="P22" s="32">
        <f>H22*'Ideal Summary'!$C$15</f>
        <v>0</v>
      </c>
    </row>
    <row r="23" spans="1:16">
      <c r="A23" s="27" t="s">
        <v>119</v>
      </c>
      <c r="B23" s="21"/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10"/>
      <c r="K23" s="32">
        <f>C23*'Ideal Summary'!$C$15</f>
        <v>0</v>
      </c>
      <c r="L23" s="32">
        <f>D23*'Ideal Summary'!$C$15</f>
        <v>0</v>
      </c>
      <c r="M23" s="32">
        <f>E23*'Ideal Summary'!$C$15</f>
        <v>0</v>
      </c>
      <c r="N23" s="32">
        <f>F23*'Ideal Summary'!$C$15</f>
        <v>0</v>
      </c>
      <c r="O23" s="32">
        <f>G23*'Ideal Summary'!$C$15</f>
        <v>0</v>
      </c>
      <c r="P23" s="32">
        <f>H23*'Ideal Summary'!$C$15</f>
        <v>0</v>
      </c>
    </row>
    <row r="24" spans="1:11">
      <c r="A24" s="27"/>
      <c r="B24" s="21"/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10"/>
      <c r="K24" s="90"/>
    </row>
    <row r="25" spans="1:16" ht="15.75" thickBot="1">
      <c r="A25" s="29" t="s">
        <v>126</v>
      </c>
      <c r="B25" s="21"/>
      <c r="C25" s="75">
        <f>SUM(C10:C24)</f>
        <v>0</v>
      </c>
      <c r="D25" s="75">
        <f>SUM(D10:D24)</f>
        <v>0</v>
      </c>
      <c r="E25" s="75">
        <f>SUM(E10:E24)</f>
        <v>0</v>
      </c>
      <c r="F25" s="75">
        <f>SUM(F10:F24)</f>
        <v>0</v>
      </c>
      <c r="G25" s="75">
        <f>SUM(G10:G24)</f>
        <v>0</v>
      </c>
      <c r="H25" s="75">
        <f>SUM(H10:H24)</f>
        <v>0</v>
      </c>
      <c r="I25" s="10"/>
      <c r="K25" s="174">
        <f>SUM(K10:K23)</f>
        <v>0</v>
      </c>
      <c r="L25" s="105">
        <f>SUM(L10:L23)</f>
        <v>0</v>
      </c>
      <c r="M25" s="105">
        <f>SUM(M10:M23)</f>
        <v>0</v>
      </c>
      <c r="N25" s="105">
        <f>SUM(N10:N23)</f>
        <v>0</v>
      </c>
      <c r="O25" s="105">
        <f>SUM(O10:O23)</f>
        <v>0</v>
      </c>
      <c r="P25" s="105">
        <f>SUM(P10:P23)</f>
        <v>0</v>
      </c>
    </row>
    <row r="26" spans="1:9" ht="15.75" thickTop="1">
      <c r="A26" s="30" t="s">
        <v>61</v>
      </c>
      <c r="C26" s="83">
        <f>SUM(C33,C36,C37,C38)</f>
        <v>0</v>
      </c>
      <c r="D26" s="83">
        <f>SUM(D33,D36,D37,D38)</f>
        <v>0</v>
      </c>
      <c r="E26" s="83">
        <f>SUM(E33,E36,E37,E38)</f>
        <v>0</v>
      </c>
      <c r="F26" s="83">
        <f>SUM(F33,F36,F37,F38)</f>
        <v>0</v>
      </c>
      <c r="G26" s="83">
        <f>SUM(G33,G36,G37,G38)</f>
        <v>0</v>
      </c>
      <c r="H26" s="83">
        <f>SUM(H33,H36,H37,H38)</f>
        <v>0</v>
      </c>
      <c r="I26" s="10"/>
    </row>
    <row r="27" spans="1:9">
      <c r="A27" s="30" t="s">
        <v>62</v>
      </c>
      <c r="C27" s="83">
        <f>SUM(C40,C43,C44,C45)</f>
        <v>0</v>
      </c>
      <c r="D27" s="83">
        <f>SUM(D40,D43,D44,D45)</f>
        <v>0</v>
      </c>
      <c r="E27" s="83">
        <f>SUM(E40,E43,E44,E45)</f>
        <v>0</v>
      </c>
      <c r="F27" s="83">
        <f>SUM(F40,F43,F44,F45)</f>
        <v>0</v>
      </c>
      <c r="G27" s="83">
        <f>SUM(G40,G43,G44,G45)</f>
        <v>0</v>
      </c>
      <c r="H27" s="83">
        <f>SUM(H40,H43,H44,H45)</f>
        <v>0</v>
      </c>
      <c r="I27" s="10"/>
    </row>
    <row r="28" spans="1:9">
      <c r="A28" s="30" t="s">
        <v>63</v>
      </c>
      <c r="C28" s="83">
        <f>SUM(C34,C35,C39,C46)</f>
        <v>0</v>
      </c>
      <c r="D28" s="83">
        <f>SUM(D34,D35,D39,D46)</f>
        <v>0</v>
      </c>
      <c r="E28" s="83">
        <f>SUM(E34,E35,E39,E46)</f>
        <v>0</v>
      </c>
      <c r="F28" s="83">
        <f>SUM(F34,F35,F39,F46)</f>
        <v>0</v>
      </c>
      <c r="G28" s="83">
        <f>SUM(G34,G35,G39,G46)</f>
        <v>0</v>
      </c>
      <c r="H28" s="83">
        <f>SUM(H34,H35,H39,H46)</f>
        <v>0</v>
      </c>
      <c r="I28" s="10"/>
    </row>
    <row r="29" spans="1:9">
      <c r="A29" s="31" t="s">
        <v>127</v>
      </c>
      <c r="B29" s="21"/>
      <c r="C29" s="84">
        <f>SUM(C26:C28)</f>
        <v>0</v>
      </c>
      <c r="D29" s="84">
        <f>SUM(D26:D28)</f>
        <v>0</v>
      </c>
      <c r="E29" s="84">
        <f>SUM(E26:E28)</f>
        <v>0</v>
      </c>
      <c r="F29" s="84">
        <f>SUM(F26:F28)</f>
        <v>0</v>
      </c>
      <c r="G29" s="84">
        <f>SUM(G26:G28)</f>
        <v>0</v>
      </c>
      <c r="H29" s="84">
        <f>SUM(H26:H28)</f>
        <v>0</v>
      </c>
      <c r="I29" s="10"/>
    </row>
    <row r="30" spans="1:10">
      <c r="A30" s="63"/>
      <c r="C30" s="39"/>
      <c r="D30" s="39"/>
      <c r="E30" s="39"/>
      <c r="F30" s="39"/>
      <c r="G30" s="39"/>
      <c r="H30" s="39"/>
      <c r="J30" t="s">
        <v>163</v>
      </c>
    </row>
    <row r="31" spans="1:16">
      <c r="A31" s="21"/>
      <c r="B31" s="40"/>
      <c r="C31" s="40"/>
      <c r="D31" s="40"/>
      <c r="E31" s="40"/>
      <c r="F31" s="39"/>
      <c r="G31" s="39"/>
      <c r="H31" s="39"/>
      <c r="K31" s="187" t="s">
        <v>148</v>
      </c>
      <c r="L31" s="187"/>
      <c r="M31" s="187"/>
      <c r="N31" s="187"/>
      <c r="O31" s="187"/>
      <c r="P31" s="187"/>
    </row>
    <row r="32" spans="1:16" ht="15.75" thickBot="1">
      <c r="A32" s="23" t="s">
        <v>121</v>
      </c>
      <c r="B32" s="22" t="s">
        <v>43</v>
      </c>
      <c r="C32" s="40"/>
      <c r="D32" s="40"/>
      <c r="F32" s="39"/>
      <c r="G32" s="39"/>
      <c r="H32" s="39"/>
      <c r="K32" s="141" t="str">
        <f>Summary!B5</f>
        <v>2023/24</v>
      </c>
      <c r="L32" s="141" t="str">
        <f>Summary!C5</f>
        <v>2024/25</v>
      </c>
      <c r="M32" s="141" t="str">
        <f>Summary!D5</f>
        <v>2025/26</v>
      </c>
      <c r="N32" s="141" t="str">
        <f>Summary!E5</f>
        <v>2026/27</v>
      </c>
      <c r="O32" s="141" t="str">
        <f>Summary!F5</f>
        <v>2027/28</v>
      </c>
      <c r="P32" s="141" t="str">
        <f>Summary!G5</f>
        <v>2028/29</v>
      </c>
    </row>
    <row r="33" spans="1:16">
      <c r="A33" s="27" t="s">
        <v>64</v>
      </c>
      <c r="B33" s="85">
        <v>1</v>
      </c>
      <c r="C33" s="85">
        <f>C10*$B33</f>
        <v>0</v>
      </c>
      <c r="D33" s="85">
        <f>D10*$B33</f>
        <v>0</v>
      </c>
      <c r="E33" s="85">
        <f>E10*$B33</f>
        <v>0</v>
      </c>
      <c r="F33" s="85">
        <f>F10*$B33</f>
        <v>0</v>
      </c>
      <c r="G33" s="85">
        <f>G10*$B33</f>
        <v>0</v>
      </c>
      <c r="H33" s="85">
        <f>H10*$B33</f>
        <v>0</v>
      </c>
      <c r="J33" s="179"/>
      <c r="K33" s="90"/>
      <c r="L33" s="90">
        <f>C33*$J$33</f>
        <v>0</v>
      </c>
      <c r="M33" s="90">
        <f>D33*$J$33</f>
        <v>0</v>
      </c>
      <c r="N33" s="90">
        <f>E33*$J$33</f>
        <v>0</v>
      </c>
      <c r="O33" s="90">
        <f>F33*$J$33</f>
        <v>0</v>
      </c>
      <c r="P33" s="90">
        <f>G33*$J$33</f>
        <v>0</v>
      </c>
    </row>
    <row r="34" spans="1:16">
      <c r="A34" s="27" t="s">
        <v>116</v>
      </c>
      <c r="B34" s="85">
        <v>0.5</v>
      </c>
      <c r="C34" s="85">
        <f>C11*$B34</f>
        <v>0</v>
      </c>
      <c r="D34" s="85">
        <f>D11*$B34</f>
        <v>0</v>
      </c>
      <c r="E34" s="85">
        <f>E11*$B34</f>
        <v>0</v>
      </c>
      <c r="F34" s="85">
        <f>F11*$B34</f>
        <v>0</v>
      </c>
      <c r="G34" s="85">
        <f>G11*$B34</f>
        <v>0</v>
      </c>
      <c r="H34" s="85">
        <f>H11*$B34</f>
        <v>0</v>
      </c>
      <c r="J34" s="180"/>
      <c r="K34" s="90"/>
      <c r="L34" s="90">
        <f>C34*$J$33</f>
        <v>0</v>
      </c>
      <c r="M34" s="90">
        <f>D34*$J$33</f>
        <v>0</v>
      </c>
      <c r="N34" s="90">
        <f>E34*$J$33</f>
        <v>0</v>
      </c>
      <c r="O34" s="90">
        <f>F34*$J$33</f>
        <v>0</v>
      </c>
      <c r="P34" s="90">
        <f>G34*$J$33</f>
        <v>0</v>
      </c>
    </row>
    <row r="35" spans="1:16">
      <c r="A35" s="27" t="s">
        <v>117</v>
      </c>
      <c r="B35" s="85">
        <v>0.5</v>
      </c>
      <c r="C35" s="85">
        <f>C12*$B35</f>
        <v>0</v>
      </c>
      <c r="D35" s="85">
        <f>D12*$B35</f>
        <v>0</v>
      </c>
      <c r="E35" s="85">
        <f>E12*$B35</f>
        <v>0</v>
      </c>
      <c r="F35" s="85">
        <f>F12*$B35</f>
        <v>0</v>
      </c>
      <c r="G35" s="85">
        <f>G12*$B35</f>
        <v>0</v>
      </c>
      <c r="H35" s="85">
        <f>H12*$B35</f>
        <v>0</v>
      </c>
      <c r="J35" s="180"/>
      <c r="K35" s="90"/>
      <c r="L35" s="90">
        <f>C35*$J$33</f>
        <v>0</v>
      </c>
      <c r="M35" s="90">
        <f>D35*$J$33</f>
        <v>0</v>
      </c>
      <c r="N35" s="90">
        <f>E35*$J$33</f>
        <v>0</v>
      </c>
      <c r="O35" s="90">
        <f>F35*$J$33</f>
        <v>0</v>
      </c>
      <c r="P35" s="90">
        <f>G35*$J$33</f>
        <v>0</v>
      </c>
    </row>
    <row r="36" spans="1:16">
      <c r="A36" s="29" t="s">
        <v>115</v>
      </c>
      <c r="B36" s="85">
        <v>1</v>
      </c>
      <c r="C36" s="85">
        <f>C13*$B36</f>
        <v>0</v>
      </c>
      <c r="D36" s="85">
        <f>D13*$B36</f>
        <v>0</v>
      </c>
      <c r="E36" s="85">
        <f>E13*$B36</f>
        <v>0</v>
      </c>
      <c r="F36" s="85">
        <f>F13*$B36</f>
        <v>0</v>
      </c>
      <c r="G36" s="85">
        <f>G13*$B36</f>
        <v>0</v>
      </c>
      <c r="H36" s="85">
        <f>H13*$B36</f>
        <v>0</v>
      </c>
      <c r="J36" s="180"/>
      <c r="K36" s="90"/>
      <c r="L36" s="90">
        <f>C36*$J$33</f>
        <v>0</v>
      </c>
      <c r="M36" s="90">
        <f>D36*$J$33</f>
        <v>0</v>
      </c>
      <c r="N36" s="90">
        <f>E36*$J$33</f>
        <v>0</v>
      </c>
      <c r="O36" s="90">
        <f>F36*$J$33</f>
        <v>0</v>
      </c>
      <c r="P36" s="90">
        <f>G36*$J$33</f>
        <v>0</v>
      </c>
    </row>
    <row r="37" spans="1:16">
      <c r="A37" s="27" t="s">
        <v>57</v>
      </c>
      <c r="B37" s="85">
        <v>0.67</v>
      </c>
      <c r="C37" s="85">
        <f>C14*$B37</f>
        <v>0</v>
      </c>
      <c r="D37" s="85">
        <f>D14*$B37</f>
        <v>0</v>
      </c>
      <c r="E37" s="85">
        <f>E14*$B37</f>
        <v>0</v>
      </c>
      <c r="F37" s="85">
        <f>F14*$B37</f>
        <v>0</v>
      </c>
      <c r="G37" s="85">
        <f>G14*$B37</f>
        <v>0</v>
      </c>
      <c r="H37" s="85">
        <f>H14*$B37</f>
        <v>0</v>
      </c>
      <c r="K37" s="90"/>
      <c r="L37" s="90"/>
      <c r="M37" s="90"/>
      <c r="N37" s="90"/>
      <c r="O37" s="90"/>
      <c r="P37" s="90"/>
    </row>
    <row r="38" spans="1:16">
      <c r="A38" s="29" t="s">
        <v>69</v>
      </c>
      <c r="B38" s="85">
        <v>0.33</v>
      </c>
      <c r="C38" s="85">
        <f>C15*$B38</f>
        <v>0</v>
      </c>
      <c r="D38" s="85">
        <f>D15*$B38</f>
        <v>0</v>
      </c>
      <c r="E38" s="85">
        <f>E15*$B38</f>
        <v>0</v>
      </c>
      <c r="F38" s="85">
        <f>F15*$B38</f>
        <v>0</v>
      </c>
      <c r="G38" s="85">
        <f>G15*$B38</f>
        <v>0</v>
      </c>
      <c r="H38" s="85">
        <f>H15*$B38</f>
        <v>0</v>
      </c>
      <c r="K38" s="90"/>
      <c r="L38" s="90"/>
      <c r="M38" s="90"/>
      <c r="N38" s="90"/>
      <c r="O38" s="90"/>
      <c r="P38" s="90"/>
    </row>
    <row r="39" spans="1:16">
      <c r="A39" s="27" t="s">
        <v>118</v>
      </c>
      <c r="B39" s="85">
        <f>15/180</f>
        <v>0.083333333333333329</v>
      </c>
      <c r="C39" s="85">
        <f>C16*$B39</f>
        <v>0</v>
      </c>
      <c r="D39" s="85">
        <f>D16*$B39</f>
        <v>0</v>
      </c>
      <c r="E39" s="85">
        <f>E16*$B39</f>
        <v>0</v>
      </c>
      <c r="F39" s="85">
        <f>F16*$B39</f>
        <v>0</v>
      </c>
      <c r="G39" s="85">
        <f>G16*$B39</f>
        <v>0</v>
      </c>
      <c r="H39" s="85">
        <f>H16*$B39</f>
        <v>0</v>
      </c>
      <c r="K39" s="90"/>
      <c r="L39" s="90"/>
      <c r="M39" s="90"/>
      <c r="N39" s="90"/>
      <c r="O39" s="90"/>
      <c r="P39" s="90"/>
    </row>
    <row r="40" spans="1:16">
      <c r="A40" s="27" t="s">
        <v>78</v>
      </c>
      <c r="B40" s="85">
        <v>1</v>
      </c>
      <c r="C40" s="85">
        <f>C17*$B40</f>
        <v>0</v>
      </c>
      <c r="D40" s="85">
        <f>D17*$B40</f>
        <v>0</v>
      </c>
      <c r="E40" s="85">
        <f>E17*$B40</f>
        <v>0</v>
      </c>
      <c r="F40" s="85">
        <f>F17*$B40</f>
        <v>0</v>
      </c>
      <c r="G40" s="85">
        <f>G17*$B40</f>
        <v>0</v>
      </c>
      <c r="H40" s="85">
        <f>H17*$B40</f>
        <v>0</v>
      </c>
      <c r="K40" s="90"/>
      <c r="L40" s="90"/>
      <c r="M40" s="90"/>
      <c r="N40" s="90"/>
      <c r="O40" s="90"/>
      <c r="P40" s="90"/>
    </row>
    <row r="41" spans="1:16">
      <c r="A41" s="27" t="s">
        <v>79</v>
      </c>
      <c r="B41" s="85">
        <f>B37</f>
        <v>0.67</v>
      </c>
      <c r="C41" s="85">
        <f>C18*$B41</f>
        <v>0</v>
      </c>
      <c r="D41" s="85">
        <f>D18*$B41</f>
        <v>0</v>
      </c>
      <c r="E41" s="85">
        <f>E18*$B41</f>
        <v>0</v>
      </c>
      <c r="F41" s="85">
        <f>F18*$B41</f>
        <v>0</v>
      </c>
      <c r="G41" s="85">
        <f>G18*$B41</f>
        <v>0</v>
      </c>
      <c r="H41" s="85">
        <f>H18*$B41</f>
        <v>0</v>
      </c>
      <c r="K41" s="90"/>
      <c r="L41" s="90"/>
      <c r="M41" s="90"/>
      <c r="N41" s="90"/>
      <c r="O41" s="90"/>
      <c r="P41" s="90"/>
    </row>
    <row r="42" spans="1:16">
      <c r="A42" s="27" t="s">
        <v>80</v>
      </c>
      <c r="B42" s="85">
        <f>B38</f>
        <v>0.33</v>
      </c>
      <c r="C42" s="85">
        <f>C19*$B42</f>
        <v>0</v>
      </c>
      <c r="D42" s="85">
        <f>D19*$B42</f>
        <v>0</v>
      </c>
      <c r="E42" s="85">
        <f>E19*$B42</f>
        <v>0</v>
      </c>
      <c r="F42" s="85">
        <f>F19*$B42</f>
        <v>0</v>
      </c>
      <c r="G42" s="85">
        <f>G19*$B42</f>
        <v>0</v>
      </c>
      <c r="H42" s="85">
        <f>H19*$B42</f>
        <v>0</v>
      </c>
      <c r="K42" s="90"/>
      <c r="L42" s="90"/>
      <c r="M42" s="90"/>
      <c r="N42" s="90"/>
      <c r="O42" s="90"/>
      <c r="P42" s="90"/>
    </row>
    <row r="43" spans="1:16">
      <c r="A43" s="29" t="s">
        <v>122</v>
      </c>
      <c r="B43" s="85">
        <v>1</v>
      </c>
      <c r="C43" s="85">
        <f>C20*$B43</f>
        <v>0</v>
      </c>
      <c r="D43" s="85">
        <f>D20*$B43</f>
        <v>0</v>
      </c>
      <c r="E43" s="85">
        <f>E20*$B43</f>
        <v>0</v>
      </c>
      <c r="F43" s="85">
        <f>F20*$B43</f>
        <v>0</v>
      </c>
      <c r="G43" s="85">
        <f>G20*$B43</f>
        <v>0</v>
      </c>
      <c r="H43" s="85">
        <f>H20*$B43</f>
        <v>0</v>
      </c>
      <c r="K43" s="90"/>
      <c r="L43" s="90"/>
      <c r="M43" s="90"/>
      <c r="N43" s="90"/>
      <c r="O43" s="90"/>
      <c r="P43" s="90"/>
    </row>
    <row r="44" spans="1:16">
      <c r="A44" s="27" t="s">
        <v>92</v>
      </c>
      <c r="B44" s="85">
        <v>0.67</v>
      </c>
      <c r="C44" s="85">
        <f>C21*$B44</f>
        <v>0</v>
      </c>
      <c r="D44" s="85">
        <f>D21*$B44</f>
        <v>0</v>
      </c>
      <c r="E44" s="85">
        <f>E21*$B44</f>
        <v>0</v>
      </c>
      <c r="F44" s="85">
        <f>F21*$B44</f>
        <v>0</v>
      </c>
      <c r="G44" s="85">
        <f>G21*$B44</f>
        <v>0</v>
      </c>
      <c r="H44" s="85">
        <f>H21*$B44</f>
        <v>0</v>
      </c>
      <c r="K44" s="90"/>
      <c r="L44" s="90"/>
      <c r="M44" s="90"/>
      <c r="N44" s="90"/>
      <c r="O44" s="90"/>
      <c r="P44" s="90"/>
    </row>
    <row r="45" spans="1:16">
      <c r="A45" s="29" t="s">
        <v>91</v>
      </c>
      <c r="B45" s="85">
        <v>0.33</v>
      </c>
      <c r="C45" s="85">
        <f>C22*$B45</f>
        <v>0</v>
      </c>
      <c r="D45" s="85">
        <f>D22*$B45</f>
        <v>0</v>
      </c>
      <c r="E45" s="85">
        <f>E22*$B45</f>
        <v>0</v>
      </c>
      <c r="F45" s="85">
        <f>F22*$B45</f>
        <v>0</v>
      </c>
      <c r="G45" s="85">
        <f>G22*$B45</f>
        <v>0</v>
      </c>
      <c r="H45" s="85">
        <f>H22*$B45</f>
        <v>0</v>
      </c>
      <c r="K45" s="90"/>
      <c r="L45" s="90"/>
      <c r="M45" s="90"/>
      <c r="N45" s="90"/>
      <c r="O45" s="90"/>
      <c r="P45" s="90"/>
    </row>
    <row r="46" spans="1:16">
      <c r="A46" s="27" t="s">
        <v>73</v>
      </c>
      <c r="B46" s="85">
        <f>15/180</f>
        <v>0.083333333333333329</v>
      </c>
      <c r="C46" s="85">
        <f>C23*$B46</f>
        <v>0</v>
      </c>
      <c r="D46" s="85">
        <f>D23*$B46</f>
        <v>0</v>
      </c>
      <c r="E46" s="85">
        <f>E23*$B46</f>
        <v>0</v>
      </c>
      <c r="F46" s="85">
        <f>F23*$B46</f>
        <v>0</v>
      </c>
      <c r="G46" s="85">
        <f>G23*$B46</f>
        <v>0</v>
      </c>
      <c r="H46" s="85">
        <f>H23*$B46</f>
        <v>0</v>
      </c>
      <c r="K46" s="90"/>
      <c r="L46" s="90"/>
      <c r="M46" s="90"/>
      <c r="N46" s="90"/>
      <c r="O46" s="90"/>
      <c r="P46" s="90"/>
    </row>
    <row r="47" spans="1:16" customHeight="1" thickBot="1">
      <c r="A47" s="80"/>
      <c r="B47" s="81"/>
      <c r="C47" s="81"/>
      <c r="D47" s="81"/>
      <c r="E47" s="81"/>
      <c r="F47" s="81"/>
      <c r="G47" s="81"/>
      <c r="H47" s="81"/>
      <c r="I47" s="8"/>
      <c r="J47" s="8"/>
      <c r="K47" s="174">
        <f>SUM(K33:K46)</f>
        <v>0</v>
      </c>
      <c r="L47" s="174">
        <f>SUM(L33:L46)</f>
        <v>0</v>
      </c>
      <c r="M47" s="174">
        <f>SUM(M33:M46)</f>
        <v>0</v>
      </c>
      <c r="N47" s="174">
        <f>SUM(N33:N46)</f>
        <v>0</v>
      </c>
      <c r="O47" s="174">
        <f>SUM(O33:O46)</f>
        <v>0</v>
      </c>
      <c r="P47" s="174">
        <f>SUM(P33:P46)</f>
        <v>0</v>
      </c>
    </row>
    <row r="48" spans="1:16" ht="15.75" thickTop="1">
      <c r="A48" s="27"/>
      <c r="B48" s="81"/>
      <c r="C48" s="81"/>
      <c r="D48" s="81"/>
      <c r="E48" s="81"/>
      <c r="F48" s="81"/>
      <c r="G48" s="81"/>
      <c r="H48" s="81"/>
      <c r="K48" s="106"/>
      <c r="L48" s="106"/>
      <c r="M48" s="106"/>
      <c r="N48" s="106"/>
      <c r="O48" s="106"/>
      <c r="P48" s="106"/>
    </row>
    <row r="49" spans="1:16" customHeight="1" thickBot="1">
      <c r="A49" s="29" t="s">
        <v>125</v>
      </c>
      <c r="B49" s="40"/>
      <c r="C49" s="86">
        <f>SUM(C33:C47)</f>
        <v>0</v>
      </c>
      <c r="D49" s="86">
        <f>SUM(D33:D47)</f>
        <v>0</v>
      </c>
      <c r="E49" s="86">
        <f>SUM(E33:E47)</f>
        <v>0</v>
      </c>
      <c r="F49" s="86">
        <f>SUM(F33:F47)</f>
        <v>0</v>
      </c>
      <c r="G49" s="86">
        <f>SUM(G33:G47)</f>
        <v>0</v>
      </c>
      <c r="H49" s="86">
        <f>SUM(H33:H47)</f>
        <v>0</v>
      </c>
      <c r="J49" s="111" t="s">
        <v>102</v>
      </c>
      <c r="K49" s="175">
        <f>K25+K47</f>
        <v>0</v>
      </c>
      <c r="L49" s="112">
        <f>L25+L47</f>
        <v>0</v>
      </c>
      <c r="M49" s="112">
        <f>M25+M47</f>
        <v>0</v>
      </c>
      <c r="N49" s="112">
        <f>N25+N47</f>
        <v>0</v>
      </c>
      <c r="O49" s="112">
        <f>O25+O47</f>
        <v>0</v>
      </c>
      <c r="P49" s="112">
        <f>P25+P47</f>
        <v>0</v>
      </c>
    </row>
    <row r="50" spans="1:16" ht="15.75" thickTop="1">
      <c r="A50" s="21"/>
      <c r="B50" s="40"/>
      <c r="C50" s="133">
        <f>C49-C29</f>
        <v>0</v>
      </c>
      <c r="D50" s="133">
        <f>D49-D29</f>
        <v>0</v>
      </c>
      <c r="E50" s="133">
        <f>E49-E29</f>
        <v>0</v>
      </c>
      <c r="F50" s="133">
        <f>F49-F29</f>
        <v>0</v>
      </c>
      <c r="G50" s="133">
        <f>G49-G29</f>
        <v>0</v>
      </c>
      <c r="H50" s="133">
        <f>H49-H29</f>
        <v>0</v>
      </c>
      <c r="L50" s="107"/>
      <c r="M50" s="103"/>
      <c r="N50" s="103"/>
      <c r="O50" s="103"/>
      <c r="P50" s="103"/>
    </row>
    <row r="51" spans="1:16">
      <c r="A51" s="21"/>
      <c r="B51" s="40"/>
      <c r="C51" s="40"/>
      <c r="D51" s="40"/>
      <c r="E51" s="40"/>
      <c r="F51" s="39"/>
      <c r="G51" s="39"/>
      <c r="H51" s="39"/>
      <c r="L51" s="107"/>
      <c r="M51" s="110"/>
      <c r="N51" s="110"/>
      <c r="O51" s="110"/>
      <c r="P51" s="110"/>
    </row>
    <row r="52" spans="1:16">
      <c r="A52" s="21"/>
      <c r="B52" s="40"/>
      <c r="C52" s="40"/>
      <c r="D52" s="40"/>
      <c r="E52" s="40"/>
      <c r="F52" s="39"/>
      <c r="G52" s="39"/>
      <c r="H52" s="39"/>
      <c r="L52" s="107"/>
      <c r="M52" s="110"/>
      <c r="N52" s="110"/>
      <c r="O52" s="110"/>
      <c r="P52" s="110"/>
    </row>
    <row r="53" spans="1:16" ht="18.75">
      <c r="A53" s="38" t="s">
        <v>97</v>
      </c>
      <c r="K53" s="187" t="s">
        <v>42</v>
      </c>
      <c r="L53" s="187"/>
      <c r="M53" s="187"/>
      <c r="N53" s="187"/>
      <c r="O53" s="187"/>
      <c r="P53" s="187"/>
    </row>
    <row r="54" spans="1:16" ht="15.75" thickBot="1">
      <c r="A54" t="s">
        <v>151</v>
      </c>
      <c r="C54" s="24" t="str">
        <f>Summary!B5</f>
        <v>2023/24</v>
      </c>
      <c r="D54" s="24" t="str">
        <f>Summary!C5</f>
        <v>2024/25</v>
      </c>
      <c r="E54" s="24" t="str">
        <f>Summary!D5</f>
        <v>2025/26</v>
      </c>
      <c r="F54" s="24" t="str">
        <f>Summary!E5</f>
        <v>2026/27</v>
      </c>
      <c r="G54" s="24" t="str">
        <f>Summary!F5</f>
        <v>2027/28</v>
      </c>
      <c r="H54" s="24" t="str">
        <f>Summary!G5</f>
        <v>2028/29</v>
      </c>
      <c r="I54" s="88" t="s">
        <v>155</v>
      </c>
      <c r="J54" t="s">
        <v>156</v>
      </c>
      <c r="K54" s="141" t="str">
        <f>Summary!B5</f>
        <v>2023/24</v>
      </c>
      <c r="L54" s="141" t="str">
        <f>Summary!C5</f>
        <v>2024/25</v>
      </c>
      <c r="M54" s="141" t="str">
        <f>Summary!D5</f>
        <v>2025/26</v>
      </c>
      <c r="N54" s="141" t="str">
        <f>Summary!E5</f>
        <v>2026/27</v>
      </c>
      <c r="O54" s="141" t="str">
        <f>Summary!F5</f>
        <v>2027/28</v>
      </c>
      <c r="P54" s="141" t="str">
        <f>Summary!G5</f>
        <v>2028/29</v>
      </c>
    </row>
    <row r="55" spans="1:11">
      <c r="A55" s="1" t="s">
        <v>98</v>
      </c>
      <c r="B55" s="14" t="s">
        <v>25</v>
      </c>
      <c r="C55" s="15"/>
      <c r="D55" s="15" t="s">
        <v>56</v>
      </c>
      <c r="K55" s="32"/>
    </row>
    <row r="56" spans="1:17">
      <c r="A56" s="4" t="s">
        <v>149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K56" s="104"/>
      <c r="L56" s="104"/>
      <c r="M56" s="104"/>
      <c r="N56" s="104"/>
      <c r="O56" s="104"/>
      <c r="P56" s="104"/>
      <c r="Q56" t="s">
        <v>162</v>
      </c>
    </row>
    <row r="57" spans="1:16">
      <c r="A57" s="4" t="s">
        <v>152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K57" s="104"/>
      <c r="L57" s="104"/>
      <c r="M57" s="104"/>
      <c r="N57" s="104"/>
      <c r="O57" s="104"/>
      <c r="P57" s="104"/>
    </row>
    <row r="58" spans="1:16">
      <c r="A58" s="4" t="s">
        <v>153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K58" s="104"/>
      <c r="L58" s="104"/>
      <c r="M58" s="104"/>
      <c r="N58" s="104"/>
      <c r="O58" s="104"/>
      <c r="P58" s="104"/>
    </row>
    <row r="59" spans="1:16">
      <c r="A59" s="4" t="s">
        <v>154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177"/>
      <c r="K59" s="104"/>
      <c r="L59" s="104"/>
      <c r="M59" s="104"/>
      <c r="N59" s="104"/>
      <c r="O59" s="104"/>
      <c r="P59" s="104"/>
    </row>
    <row r="60" spans="1:16">
      <c r="A60" s="4" t="s">
        <v>143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K60" s="104"/>
      <c r="L60" s="104"/>
      <c r="M60" s="104"/>
      <c r="N60" s="104"/>
      <c r="O60" s="104"/>
      <c r="P60" s="104"/>
    </row>
    <row r="61" spans="1:16">
      <c r="A61" s="4" t="s">
        <v>150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K61" s="104"/>
      <c r="L61" s="104"/>
      <c r="M61" s="104"/>
      <c r="N61" s="104"/>
      <c r="O61" s="104"/>
      <c r="P61" s="104"/>
    </row>
    <row r="62" spans="1:16">
      <c r="A62" s="4" t="s">
        <v>142</v>
      </c>
      <c r="C62" s="18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K62" s="104"/>
      <c r="L62" s="104"/>
      <c r="M62" s="104"/>
      <c r="N62" s="104"/>
      <c r="O62" s="104"/>
      <c r="P62" s="104"/>
    </row>
    <row r="63" spans="1:16">
      <c r="A63" s="4" t="s">
        <v>141</v>
      </c>
      <c r="C63" s="18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88"/>
      <c r="K63" s="104"/>
      <c r="L63" s="104"/>
      <c r="M63" s="104"/>
      <c r="N63" s="104"/>
      <c r="O63" s="104"/>
      <c r="P63" s="104"/>
    </row>
    <row r="64" spans="1:16">
      <c r="A64" s="4"/>
      <c r="C64" s="18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88"/>
      <c r="K64" s="104"/>
      <c r="L64" s="104"/>
      <c r="M64" s="104"/>
      <c r="N64" s="104"/>
      <c r="O64" s="104"/>
      <c r="P64" s="104"/>
    </row>
    <row r="65" spans="1:16">
      <c r="A65" s="4"/>
      <c r="C65" s="18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88"/>
      <c r="K65" s="104"/>
      <c r="L65" s="104"/>
      <c r="M65" s="104"/>
      <c r="N65" s="104"/>
      <c r="O65" s="104"/>
      <c r="P65" s="104"/>
    </row>
    <row r="66" spans="1:16">
      <c r="A66" s="4"/>
      <c r="C66" s="18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88"/>
      <c r="K66" s="104"/>
      <c r="L66" s="104"/>
      <c r="M66" s="104"/>
      <c r="N66" s="104"/>
      <c r="O66" s="104"/>
      <c r="P66" s="104"/>
    </row>
    <row r="67" spans="1:16" ht="19.9" customHeight="1">
      <c r="A67" s="4"/>
      <c r="C67" s="1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88"/>
      <c r="K67" s="104"/>
      <c r="L67" s="104"/>
      <c r="M67" s="104"/>
      <c r="N67" s="104"/>
      <c r="O67" s="104"/>
      <c r="P67" s="104"/>
    </row>
    <row r="68" spans="3:16" ht="19.9" customHeight="1">
      <c r="C68" s="2"/>
      <c r="D68" s="2"/>
      <c r="K68" s="113">
        <f>SUM(K56:K67)</f>
        <v>0</v>
      </c>
      <c r="L68" s="113">
        <f>SUM(L56:L67)</f>
        <v>0</v>
      </c>
      <c r="M68" s="113">
        <f>SUM(M56:M67)</f>
        <v>0</v>
      </c>
      <c r="N68" s="113">
        <f>SUM(N56:N67)</f>
        <v>0</v>
      </c>
      <c r="O68" s="113">
        <f>SUM(O56:O67)</f>
        <v>0</v>
      </c>
      <c r="P68" s="113">
        <f>SUM(P56:P67)</f>
        <v>0</v>
      </c>
    </row>
    <row r="69" spans="3:16" ht="19.9" customHeight="1">
      <c r="C69" s="2"/>
      <c r="D69" s="2"/>
      <c r="L69" s="110"/>
      <c r="M69" s="110"/>
      <c r="N69" s="110"/>
      <c r="O69" s="110"/>
      <c r="P69" s="110"/>
    </row>
    <row r="70" spans="1:4" ht="19.9" customHeight="1">
      <c r="A70" s="38" t="s">
        <v>99</v>
      </c>
      <c r="C70" s="2"/>
      <c r="D70" s="2"/>
    </row>
    <row r="71" spans="1:4" ht="19.9" customHeight="1">
      <c r="A71" t="s">
        <v>157</v>
      </c>
      <c r="C71" s="2"/>
      <c r="D71" s="2"/>
    </row>
    <row r="72" spans="1:8">
      <c r="A72" s="25" t="s">
        <v>100</v>
      </c>
      <c r="C72" s="3" t="s">
        <v>3</v>
      </c>
      <c r="D72" s="3" t="s">
        <v>3</v>
      </c>
      <c r="E72" s="3" t="s">
        <v>3</v>
      </c>
      <c r="F72" s="3" t="s">
        <v>3</v>
      </c>
      <c r="G72" s="3" t="s">
        <v>3</v>
      </c>
      <c r="H72" s="3" t="s">
        <v>3</v>
      </c>
    </row>
    <row r="73" spans="1:8">
      <c r="A73" s="25"/>
      <c r="C73" s="3"/>
      <c r="D73" s="3"/>
      <c r="E73" s="3"/>
      <c r="F73" s="3"/>
      <c r="G73" s="3"/>
      <c r="H73" s="3"/>
    </row>
    <row r="74" spans="3:16" s="26" customFormat="1"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/>
      <c r="K74" s="104">
        <f>C74</f>
        <v>0</v>
      </c>
      <c r="L74" s="104">
        <f>D74</f>
        <v>0</v>
      </c>
      <c r="M74" s="104">
        <f>E74</f>
        <v>0</v>
      </c>
      <c r="N74" s="104">
        <f>F74</f>
        <v>0</v>
      </c>
      <c r="O74" s="104">
        <f>G74</f>
        <v>0</v>
      </c>
      <c r="P74" s="104">
        <f>H74</f>
        <v>0</v>
      </c>
    </row>
    <row r="75" spans="1:16" s="26" customFormat="1">
      <c r="A75" s="26" t="s">
        <v>106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/>
      <c r="K75" s="104">
        <f>C75</f>
        <v>0</v>
      </c>
      <c r="L75" s="104">
        <f>D75</f>
        <v>0</v>
      </c>
      <c r="M75" s="104">
        <f>E75</f>
        <v>0</v>
      </c>
      <c r="N75" s="104">
        <f>F75</f>
        <v>0</v>
      </c>
      <c r="O75" s="104">
        <f>G75</f>
        <v>0</v>
      </c>
      <c r="P75" s="104">
        <f>H75</f>
        <v>0</v>
      </c>
    </row>
    <row r="76" spans="1:16" s="26" customFormat="1">
      <c r="A76" s="26" t="s">
        <v>90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/>
      <c r="K76" s="104">
        <f>C76</f>
        <v>0</v>
      </c>
      <c r="L76" s="104">
        <f>D76</f>
        <v>0</v>
      </c>
      <c r="M76" s="104">
        <f>E76</f>
        <v>0</v>
      </c>
      <c r="N76" s="104">
        <f>F76</f>
        <v>0</v>
      </c>
      <c r="O76" s="104">
        <f>G76</f>
        <v>0</v>
      </c>
      <c r="P76" s="104">
        <f>H76</f>
        <v>0</v>
      </c>
    </row>
    <row r="77" spans="1:16" s="26" customFormat="1">
      <c r="A77" s="76" t="s">
        <v>114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/>
      <c r="K77" s="104">
        <f>C77</f>
        <v>0</v>
      </c>
      <c r="L77" s="104">
        <f>D77</f>
        <v>0</v>
      </c>
      <c r="M77" s="104">
        <f>E77</f>
        <v>0</v>
      </c>
      <c r="N77" s="104">
        <f>F77</f>
        <v>0</v>
      </c>
      <c r="O77" s="104">
        <f>G77</f>
        <v>0</v>
      </c>
      <c r="P77" s="104">
        <f>H77</f>
        <v>0</v>
      </c>
    </row>
    <row r="78" spans="1:16" s="26" customFormat="1">
      <c r="A78" s="26" t="s">
        <v>60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/>
      <c r="K78" s="104">
        <f>C78</f>
        <v>0</v>
      </c>
      <c r="L78" s="104">
        <f>D78</f>
        <v>0</v>
      </c>
      <c r="M78" s="104">
        <f>E78</f>
        <v>0</v>
      </c>
      <c r="N78" s="104">
        <f>F78</f>
        <v>0</v>
      </c>
      <c r="O78" s="104">
        <f>G78</f>
        <v>0</v>
      </c>
      <c r="P78" s="104">
        <f>H78</f>
        <v>0</v>
      </c>
    </row>
    <row r="79" spans="1:16">
      <c r="A79" t="s">
        <v>2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K79" s="104">
        <f>C79</f>
        <v>0</v>
      </c>
      <c r="L79" s="104">
        <f>D79</f>
        <v>0</v>
      </c>
      <c r="M79" s="104">
        <f>E79</f>
        <v>0</v>
      </c>
      <c r="N79" s="104">
        <f>F79</f>
        <v>0</v>
      </c>
      <c r="O79" s="104">
        <f>G79</f>
        <v>0</v>
      </c>
      <c r="P79" s="104">
        <f>H79</f>
        <v>0</v>
      </c>
    </row>
    <row r="80" spans="1:11">
      <c r="A80" s="25"/>
      <c r="C80" s="3"/>
      <c r="D80" s="3"/>
      <c r="E80" s="3"/>
      <c r="F80" s="3"/>
      <c r="G80" s="3"/>
      <c r="H80" s="3"/>
      <c r="K80" s="32"/>
    </row>
    <row r="81" spans="1:11">
      <c r="A81" s="25"/>
      <c r="C81" s="3"/>
      <c r="D81" s="3"/>
      <c r="E81" s="3"/>
      <c r="F81" s="3"/>
      <c r="G81" s="3"/>
      <c r="H81" s="3"/>
      <c r="K81" s="32"/>
    </row>
    <row r="82" spans="1:11">
      <c r="A82" s="25" t="s">
        <v>101</v>
      </c>
      <c r="C82" s="3"/>
      <c r="D82" s="3"/>
      <c r="E82" s="3"/>
      <c r="F82" s="3"/>
      <c r="G82" s="3"/>
      <c r="H82" s="3"/>
      <c r="K82" s="32"/>
    </row>
    <row r="83" spans="1:11" ht="5.25" customHeight="1">
      <c r="A83" s="25"/>
      <c r="C83" s="3"/>
      <c r="D83" s="3"/>
      <c r="E83" s="3"/>
      <c r="F83" s="3"/>
      <c r="G83" s="3"/>
      <c r="H83" s="3"/>
      <c r="K83" s="32"/>
    </row>
    <row r="84" spans="1:16">
      <c r="A84" t="s">
        <v>77</v>
      </c>
      <c r="C84" s="70">
        <v>0</v>
      </c>
      <c r="D84" s="70">
        <f>(D15*0.2)*500</f>
        <v>0</v>
      </c>
      <c r="E84" s="70">
        <f>(E15*0.2)*500</f>
        <v>0</v>
      </c>
      <c r="F84" s="70">
        <f>(F15*0.2)*500</f>
        <v>0</v>
      </c>
      <c r="G84" s="70">
        <f>(G15*0.2)*500</f>
        <v>0</v>
      </c>
      <c r="H84" s="70">
        <f>(H15*0.2)*500</f>
        <v>0</v>
      </c>
      <c r="I84" t="s">
        <v>140</v>
      </c>
      <c r="K84" s="104">
        <f>(3000*SUM(C13,C20)+(900*SUM(C10,C12,C17,C19)))</f>
        <v>0</v>
      </c>
      <c r="L84" s="104">
        <f>D84</f>
        <v>0</v>
      </c>
      <c r="M84" s="104">
        <f>E84</f>
        <v>0</v>
      </c>
      <c r="N84" s="104">
        <f>F84</f>
        <v>0</v>
      </c>
      <c r="O84" s="104">
        <f>G84</f>
        <v>0</v>
      </c>
      <c r="P84" s="104">
        <f>H84</f>
        <v>0</v>
      </c>
    </row>
    <row r="85" spans="1:16">
      <c r="A85" t="s">
        <v>160</v>
      </c>
      <c r="C85" s="70">
        <v>0</v>
      </c>
      <c r="D85" s="70">
        <f>(D16*0.2)*500</f>
        <v>0</v>
      </c>
      <c r="E85" s="70">
        <f>(E16*0.2)*500</f>
        <v>0</v>
      </c>
      <c r="F85" s="70">
        <f>(F16*0.2)*500</f>
        <v>0</v>
      </c>
      <c r="G85" s="70">
        <f>(G16*0.2)*500</f>
        <v>0</v>
      </c>
      <c r="H85" s="70">
        <f>(H16*0.2)*500</f>
        <v>0</v>
      </c>
      <c r="K85" s="104">
        <f>(3000*SUM(C14,C21)+(900*SUM(C11,C13,C18,C20)))</f>
        <v>0</v>
      </c>
      <c r="L85" s="104">
        <f>D85</f>
        <v>0</v>
      </c>
      <c r="M85" s="104">
        <f>E85</f>
        <v>0</v>
      </c>
      <c r="N85" s="104">
        <f>F85</f>
        <v>0</v>
      </c>
      <c r="O85" s="104">
        <f>G85</f>
        <v>0</v>
      </c>
      <c r="P85" s="104">
        <f>H85</f>
        <v>0</v>
      </c>
    </row>
    <row r="86" spans="1:16">
      <c r="A86" s="178" t="s">
        <v>161</v>
      </c>
      <c r="C86" s="70">
        <v>0</v>
      </c>
      <c r="D86" s="70">
        <f>(D17*0.2)*500</f>
        <v>0</v>
      </c>
      <c r="E86" s="70">
        <f>(E17*0.2)*500</f>
        <v>0</v>
      </c>
      <c r="F86" s="70">
        <f>(F17*0.2)*500</f>
        <v>0</v>
      </c>
      <c r="G86" s="70">
        <f>(G17*0.2)*500</f>
        <v>0</v>
      </c>
      <c r="H86" s="70">
        <f>(H17*0.2)*500</f>
        <v>0</v>
      </c>
      <c r="K86" s="104">
        <f>(3000*SUM(C15,C22)+(900*SUM(C12,C14,C19,C21)))</f>
        <v>0</v>
      </c>
      <c r="L86" s="104">
        <f>D86</f>
        <v>0</v>
      </c>
      <c r="M86" s="104">
        <f>E86</f>
        <v>0</v>
      </c>
      <c r="N86" s="104">
        <f>F86</f>
        <v>0</v>
      </c>
      <c r="O86" s="104">
        <f>G86</f>
        <v>0</v>
      </c>
      <c r="P86" s="104">
        <f>H86</f>
        <v>0</v>
      </c>
    </row>
    <row r="87" spans="1:16">
      <c r="A87" s="178" t="s">
        <v>164</v>
      </c>
      <c r="C87" s="70">
        <v>1</v>
      </c>
      <c r="D87" s="70">
        <f>(D18*0.2)*500</f>
        <v>0</v>
      </c>
      <c r="E87" s="70">
        <f>(E18*0.2)*500</f>
        <v>0</v>
      </c>
      <c r="F87" s="70">
        <f>(F18*0.2)*500</f>
        <v>0</v>
      </c>
      <c r="G87" s="70">
        <f>(G18*0.2)*500</f>
        <v>0</v>
      </c>
      <c r="H87" s="70">
        <f>(H18*0.2)*500</f>
        <v>0</v>
      </c>
      <c r="K87" s="104">
        <f>(3000*SUM(C16,C23)+(900*SUM(C13,C15,C20,C22)))</f>
        <v>0</v>
      </c>
      <c r="L87" s="104">
        <f>D87</f>
        <v>0</v>
      </c>
      <c r="M87" s="104">
        <f>E87</f>
        <v>0</v>
      </c>
      <c r="N87" s="104">
        <f>F87</f>
        <v>0</v>
      </c>
      <c r="O87" s="104">
        <f>G87</f>
        <v>0</v>
      </c>
      <c r="P87" s="104">
        <f>H87</f>
        <v>0</v>
      </c>
    </row>
    <row r="88" spans="1:16">
      <c r="A88" t="s">
        <v>67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K88" s="104">
        <f>C88</f>
        <v>0</v>
      </c>
      <c r="L88" s="104">
        <f>D88</f>
        <v>0</v>
      </c>
      <c r="M88" s="104">
        <f>E88</f>
        <v>0</v>
      </c>
      <c r="N88" s="104">
        <f>F88</f>
        <v>0</v>
      </c>
      <c r="O88" s="104">
        <f>G88</f>
        <v>0</v>
      </c>
      <c r="P88" s="104">
        <f>H88</f>
        <v>0</v>
      </c>
    </row>
    <row r="89" spans="1:16" s="26" customFormat="1">
      <c r="A89" s="26" t="s">
        <v>93</v>
      </c>
      <c r="C89" s="70">
        <f>(K49*0.1)/2</f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/>
      <c r="K89" s="104">
        <f>C89</f>
        <v>0</v>
      </c>
      <c r="L89" s="104">
        <f>D89</f>
        <v>0</v>
      </c>
      <c r="M89" s="104">
        <f>E89</f>
        <v>0</v>
      </c>
      <c r="N89" s="104">
        <f>F89</f>
        <v>0</v>
      </c>
      <c r="O89" s="104">
        <f>G89</f>
        <v>0</v>
      </c>
      <c r="P89" s="104">
        <f>H89</f>
        <v>0</v>
      </c>
    </row>
    <row r="90" spans="1:16" s="26" customFormat="1">
      <c r="A90" s="26" t="s">
        <v>158</v>
      </c>
      <c r="C90" s="70">
        <f>(K50*0.1)/2</f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/>
      <c r="K90" s="104">
        <f>C90</f>
        <v>0</v>
      </c>
      <c r="L90" s="104">
        <f>D90</f>
        <v>0</v>
      </c>
      <c r="M90" s="104">
        <f>E90</f>
        <v>0</v>
      </c>
      <c r="N90" s="104">
        <f>F90</f>
        <v>0</v>
      </c>
      <c r="O90" s="104">
        <f>G90</f>
        <v>0</v>
      </c>
      <c r="P90" s="104">
        <f>H90</f>
        <v>0</v>
      </c>
    </row>
    <row r="91" spans="3:16" s="26" customFormat="1">
      <c r="C91" s="70">
        <f>(K51*0.1)/2</f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/>
      <c r="K91" s="104">
        <f>C91</f>
        <v>0</v>
      </c>
      <c r="L91" s="104">
        <f>D91</f>
        <v>0</v>
      </c>
      <c r="M91" s="104">
        <f>E91</f>
        <v>0</v>
      </c>
      <c r="N91" s="104">
        <f>F91</f>
        <v>0</v>
      </c>
      <c r="O91" s="104">
        <f>G91</f>
        <v>0</v>
      </c>
      <c r="P91" s="104">
        <f>H91</f>
        <v>0</v>
      </c>
    </row>
    <row r="92" spans="1:16">
      <c r="A92" t="s">
        <v>34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K92" s="104">
        <f>C92</f>
        <v>0</v>
      </c>
      <c r="L92" s="104">
        <f>D92</f>
        <v>0</v>
      </c>
      <c r="M92" s="104">
        <f>E92</f>
        <v>0</v>
      </c>
      <c r="N92" s="104">
        <f>F92</f>
        <v>0</v>
      </c>
      <c r="O92" s="104">
        <f>G92</f>
        <v>0</v>
      </c>
      <c r="P92" s="104">
        <f>H92</f>
        <v>0</v>
      </c>
    </row>
    <row r="93" spans="11:11" ht="19.9" customHeight="1">
      <c r="K93" s="32"/>
    </row>
    <row r="94" spans="11:16" ht="19.9" customHeight="1">
      <c r="K94" s="113">
        <f>SUM(K74:K93)</f>
        <v>0</v>
      </c>
      <c r="L94" s="113">
        <f>SUM(L74:L93)</f>
        <v>0</v>
      </c>
      <c r="M94" s="113">
        <f>SUM(M74:M93)</f>
        <v>0</v>
      </c>
      <c r="N94" s="113">
        <f>SUM(N74:N93)</f>
        <v>0</v>
      </c>
      <c r="O94" s="113">
        <f>SUM(O74:O93)</f>
        <v>0</v>
      </c>
      <c r="P94" s="113">
        <f>SUM(P74:P93)</f>
        <v>0</v>
      </c>
    </row>
    <row r="95" spans="11:11" ht="19.9" customHeight="1">
      <c r="K95" s="32"/>
    </row>
    <row r="96" spans="10:16" ht="19.9" customHeight="1" thickBot="1">
      <c r="J96" s="111" t="s">
        <v>103</v>
      </c>
      <c r="K96" s="105">
        <f>K94+K68</f>
        <v>0</v>
      </c>
      <c r="L96" s="105">
        <f>L94+L68</f>
        <v>0</v>
      </c>
      <c r="M96" s="105">
        <f>M94+M68</f>
        <v>0</v>
      </c>
      <c r="N96" s="105">
        <f>N94+N68</f>
        <v>0</v>
      </c>
      <c r="O96" s="105">
        <f>O94+O68</f>
        <v>0</v>
      </c>
      <c r="P96" s="105">
        <f>P94+P68</f>
        <v>0</v>
      </c>
    </row>
    <row r="97" spans="10:16" ht="15.75" thickTop="1">
      <c r="J97" s="111"/>
      <c r="K97" s="117"/>
      <c r="L97" s="117"/>
      <c r="M97" s="117"/>
      <c r="N97" s="117"/>
      <c r="O97" s="117"/>
      <c r="P97" s="117"/>
    </row>
    <row r="98" spans="10:16" ht="15.75" thickBot="1">
      <c r="J98" s="111" t="s">
        <v>104</v>
      </c>
      <c r="K98" s="128">
        <f>K49-K96</f>
        <v>0</v>
      </c>
      <c r="L98" s="128">
        <f>L49-L96</f>
        <v>0</v>
      </c>
      <c r="M98" s="128">
        <f>M49-M96</f>
        <v>0</v>
      </c>
      <c r="N98" s="128">
        <f>N49-N96</f>
        <v>0</v>
      </c>
      <c r="O98" s="128">
        <f>O49-O96</f>
        <v>0</v>
      </c>
      <c r="P98" s="128">
        <f>P49-P96</f>
        <v>0</v>
      </c>
    </row>
    <row r="99" spans="11:16" ht="15.75" thickTop="1">
      <c r="K99" s="32">
        <f>K98-'Ideal Summary'!D41</f>
        <v>0</v>
      </c>
      <c r="L99" s="32">
        <f>L98-'Ideal Summary'!E41</f>
        <v>0</v>
      </c>
      <c r="M99" s="32">
        <f>M98-'Ideal Summary'!F41</f>
        <v>0</v>
      </c>
      <c r="N99" s="32">
        <f>N98-'Ideal Summary'!G41</f>
        <v>0</v>
      </c>
      <c r="O99" s="32">
        <f>O98-'Ideal Summary'!H41</f>
        <v>0</v>
      </c>
      <c r="P99" s="32">
        <f>P98-'Ideal Summary'!I41</f>
        <v>0</v>
      </c>
    </row>
  </sheetData>
  <mergeCells count="3">
    <mergeCell ref="K8:P8"/>
    <mergeCell ref="K31:P31"/>
    <mergeCell ref="K53:P53"/>
  </mergeCells>
  <conditionalFormatting sqref="K76:P79 K84:P92">
    <cfRule type="cellIs" dxfId="35" priority="16" operator="equal">
      <formula>0</formula>
    </cfRule>
  </conditionalFormatting>
  <conditionalFormatting sqref="K74:P75">
    <cfRule type="cellIs" dxfId="34" priority="12" operator="equal">
      <formula>0</formula>
    </cfRule>
  </conditionalFormatting>
  <conditionalFormatting sqref="K60:P61 K62">
    <cfRule type="cellIs" dxfId="33" priority="8" operator="equal">
      <formula>0</formula>
    </cfRule>
  </conditionalFormatting>
  <conditionalFormatting sqref="K63:P67 K59">
    <cfRule type="cellIs" dxfId="32" priority="7" operator="equal">
      <formula>0</formula>
    </cfRule>
  </conditionalFormatting>
  <conditionalFormatting sqref="K56:P56">
    <cfRule type="cellIs" dxfId="31" priority="6" operator="equal">
      <formula>0</formula>
    </cfRule>
  </conditionalFormatting>
  <conditionalFormatting sqref="K58">
    <cfRule type="cellIs" dxfId="30" priority="5" operator="equal">
      <formula>0</formula>
    </cfRule>
  </conditionalFormatting>
  <conditionalFormatting sqref="L58:P58">
    <cfRule type="cellIs" dxfId="29" priority="4" operator="equal">
      <formula>0</formula>
    </cfRule>
  </conditionalFormatting>
  <conditionalFormatting sqref="K57:P57">
    <cfRule type="cellIs" dxfId="28" priority="3" operator="equal">
      <formula>0</formula>
    </cfRule>
  </conditionalFormatting>
  <conditionalFormatting sqref="L62:P62">
    <cfRule type="cellIs" dxfId="27" priority="2" operator="equal">
      <formula>0</formula>
    </cfRule>
  </conditionalFormatting>
  <conditionalFormatting sqref="L59:P59">
    <cfRule type="cellIs" dxfId="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Height="2" orientation="portrait"/>
  <headerFooter scaleWithDoc="1" alignWithMargins="1" differentFirst="0" differentOddEven="0">
    <oddHeader>&amp;R&amp;A</oddHeader>
    <oddFooter>&amp;L&amp;Z&amp;F&amp;R&amp;D</oddFooter>
  </headerFooter>
  <rowBreaks count="1" manualBreakCount="1">
    <brk id="100" max="13" man="1"/>
  </rowBreaks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FFC000"/>
    <pageSetUpPr fitToPage="1"/>
  </sheetPr>
  <dimension ref="A1:P69"/>
  <sheetViews>
    <sheetView topLeftCell="A1" zoomScale="85" view="normal" workbookViewId="0">
      <pane xSplit="2" ySplit="6" topLeftCell="C7" activePane="bottomRight" state="frozen"/>
      <selection pane="bottomRight" activeCell="D28" sqref="D28:I28"/>
    </sheetView>
  </sheetViews>
  <sheetFormatPr defaultRowHeight="15"/>
  <cols>
    <col min="1" max="1" width="3.75390625" customWidth="1"/>
    <col min="2" max="2" width="37.375" customWidth="1"/>
    <col min="3" max="3" width="7.625" customWidth="1"/>
    <col min="4" max="5" width="9.625" customWidth="1"/>
    <col min="10" max="10" width="9.00390625" customWidth="1"/>
  </cols>
  <sheetData>
    <row r="1" spans="1:1">
      <c r="A1" t="s">
        <v>49</v>
      </c>
    </row>
    <row r="2" spans="1:1" ht="18.75">
      <c r="A2" s="38" t="str">
        <f>Summary!A2</f>
        <v>Name of Course</v>
      </c>
    </row>
    <row r="3" spans="1:1">
      <c r="A3" s="1" t="s">
        <v>52</v>
      </c>
    </row>
    <row r="4" spans="1:1" ht="10.5" customHeight="1">
      <c r="A4" s="38"/>
    </row>
    <row r="5" spans="1:9" ht="18.75">
      <c r="A5" s="38"/>
      <c r="B5" s="1"/>
      <c r="E5" s="183"/>
      <c r="F5" s="183"/>
      <c r="G5" s="183"/>
      <c r="H5" s="183"/>
      <c r="I5" s="183"/>
    </row>
    <row r="6" spans="2:9" ht="30">
      <c r="B6" s="93"/>
      <c r="C6" s="101" t="s">
        <v>146</v>
      </c>
      <c r="D6" s="94" t="str">
        <f>Summary!B5</f>
        <v>2023/24</v>
      </c>
      <c r="E6" s="94" t="str">
        <f>Summary!C5</f>
        <v>2024/25</v>
      </c>
      <c r="F6" s="94" t="str">
        <f>Summary!D5</f>
        <v>2025/26</v>
      </c>
      <c r="G6" s="94" t="str">
        <f>Summary!E5</f>
        <v>2026/27</v>
      </c>
      <c r="H6" s="94" t="str">
        <f>Summary!F5</f>
        <v>2027/28</v>
      </c>
      <c r="I6" s="94" t="str">
        <f>Summary!G5</f>
        <v>2028/29</v>
      </c>
    </row>
    <row r="7" spans="2:9">
      <c r="B7" s="51"/>
      <c r="C7" s="78"/>
      <c r="D7" s="42"/>
      <c r="E7" s="42"/>
      <c r="F7" s="42"/>
      <c r="G7" s="79"/>
      <c r="H7" s="79"/>
      <c r="I7" s="79"/>
    </row>
    <row r="8" spans="2:9">
      <c r="B8" s="91" t="s">
        <v>133</v>
      </c>
      <c r="C8" s="43"/>
      <c r="D8" s="169"/>
      <c r="E8" s="169"/>
      <c r="F8" s="41"/>
      <c r="G8" s="41"/>
      <c r="H8" s="43"/>
      <c r="I8" s="43"/>
    </row>
    <row r="9" spans="2:11">
      <c r="B9" s="51" t="s">
        <v>64</v>
      </c>
      <c r="C9" s="59"/>
      <c r="D9" s="169">
        <f>'Mid Case'!C10</f>
        <v>0</v>
      </c>
      <c r="E9" s="169">
        <f>'Mid Case'!D10</f>
        <v>0</v>
      </c>
      <c r="F9" s="41">
        <f>'Mid Case'!E10</f>
        <v>0</v>
      </c>
      <c r="G9" s="41">
        <f>'Mid Case'!F10</f>
        <v>0</v>
      </c>
      <c r="H9" s="41">
        <f>'Mid Case'!G10</f>
        <v>0</v>
      </c>
      <c r="I9" s="41">
        <f>'Mid Case'!H10</f>
        <v>0</v>
      </c>
      <c r="K9" s="134"/>
    </row>
    <row r="10" spans="2:9">
      <c r="B10" s="51" t="s">
        <v>65</v>
      </c>
      <c r="C10" s="59"/>
      <c r="D10" s="169">
        <f>'Mid Case'!C11</f>
        <v>0</v>
      </c>
      <c r="E10" s="169">
        <f>'Mid Case'!D11</f>
        <v>0</v>
      </c>
      <c r="F10" s="41">
        <f>'Mid Case'!E11</f>
        <v>0</v>
      </c>
      <c r="G10" s="41">
        <f>'Mid Case'!F11</f>
        <v>0</v>
      </c>
      <c r="H10" s="41">
        <f>'Mid Case'!G11</f>
        <v>0</v>
      </c>
      <c r="I10" s="41">
        <f>'Mid Case'!H11</f>
        <v>0</v>
      </c>
    </row>
    <row r="11" spans="2:9">
      <c r="B11" s="51" t="s">
        <v>115</v>
      </c>
      <c r="C11" s="59"/>
      <c r="D11" s="170">
        <f>'Mid Case'!C13</f>
        <v>0</v>
      </c>
      <c r="E11" s="170">
        <f>'Mid Case'!D13</f>
        <v>0</v>
      </c>
      <c r="F11" s="43">
        <f>'Mid Case'!E13</f>
        <v>0</v>
      </c>
      <c r="G11" s="43">
        <f>'Mid Case'!F13</f>
        <v>0</v>
      </c>
      <c r="H11" s="43">
        <f>'Mid Case'!G13</f>
        <v>0</v>
      </c>
      <c r="I11" s="43">
        <f>'Mid Case'!H13</f>
        <v>0</v>
      </c>
    </row>
    <row r="12" spans="2:9">
      <c r="B12" s="51" t="s">
        <v>66</v>
      </c>
      <c r="C12" s="59"/>
      <c r="D12" s="169">
        <f>'Mid Case'!C14</f>
        <v>0</v>
      </c>
      <c r="E12" s="169">
        <f>'Mid Case'!D14</f>
        <v>0</v>
      </c>
      <c r="F12" s="41">
        <f>'Mid Case'!E14</f>
        <v>0</v>
      </c>
      <c r="G12" s="41">
        <f>'Mid Case'!F14</f>
        <v>0</v>
      </c>
      <c r="H12" s="41">
        <f>'Mid Case'!G14</f>
        <v>0</v>
      </c>
      <c r="I12" s="41">
        <f>'Mid Case'!H14</f>
        <v>0</v>
      </c>
    </row>
    <row r="13" spans="2:9">
      <c r="B13" s="51" t="s">
        <v>68</v>
      </c>
      <c r="C13" s="176"/>
      <c r="D13" s="169">
        <f>'Mid Case'!C15</f>
        <v>0</v>
      </c>
      <c r="E13" s="169">
        <f>'Mid Case'!D15</f>
        <v>0</v>
      </c>
      <c r="F13" s="41">
        <f>'Mid Case'!E15</f>
        <v>0</v>
      </c>
      <c r="G13" s="41">
        <f>'Mid Case'!F15</f>
        <v>0</v>
      </c>
      <c r="H13" s="41">
        <f>'Mid Case'!G15</f>
        <v>0</v>
      </c>
      <c r="I13" s="41">
        <f>'Mid Case'!H15</f>
        <v>0</v>
      </c>
    </row>
    <row r="14" spans="2:9">
      <c r="B14" s="51" t="s">
        <v>118</v>
      </c>
      <c r="C14" s="176"/>
      <c r="D14" s="169">
        <f>'Mid Case'!C16</f>
        <v>0</v>
      </c>
      <c r="E14" s="169">
        <f>'Mid Case'!D16</f>
        <v>0</v>
      </c>
      <c r="F14" s="41">
        <f>'Mid Case'!E16</f>
        <v>0</v>
      </c>
      <c r="G14" s="41">
        <f>'Mid Case'!F16</f>
        <v>0</v>
      </c>
      <c r="H14" s="41">
        <f>'Mid Case'!G16</f>
        <v>0</v>
      </c>
      <c r="I14" s="41">
        <f>'Mid Case'!H16</f>
        <v>0</v>
      </c>
    </row>
    <row r="15" spans="2:11">
      <c r="B15" s="51" t="s">
        <v>74</v>
      </c>
      <c r="C15" s="59"/>
      <c r="D15" s="169">
        <f>'Mid Case'!C17</f>
        <v>0</v>
      </c>
      <c r="E15" s="169">
        <f>'Mid Case'!D17</f>
        <v>0</v>
      </c>
      <c r="F15" s="41">
        <f>'Mid Case'!E17</f>
        <v>0</v>
      </c>
      <c r="G15" s="41">
        <f>'Mid Case'!F17</f>
        <v>0</v>
      </c>
      <c r="H15" s="41">
        <f>'Mid Case'!G17</f>
        <v>0</v>
      </c>
      <c r="I15" s="41">
        <f>'Mid Case'!H17</f>
        <v>0</v>
      </c>
      <c r="K15" s="134"/>
    </row>
    <row r="16" spans="2:9">
      <c r="B16" s="51" t="s">
        <v>123</v>
      </c>
      <c r="C16" s="59"/>
      <c r="D16" s="169">
        <f>'Mid Case'!C20</f>
        <v>0</v>
      </c>
      <c r="E16" s="169">
        <f>'Mid Case'!D20</f>
        <v>0</v>
      </c>
      <c r="F16" s="41">
        <f>'Mid Case'!E20</f>
        <v>0</v>
      </c>
      <c r="G16" s="41">
        <f>'Mid Case'!F20</f>
        <v>0</v>
      </c>
      <c r="H16" s="41">
        <f>'Mid Case'!G20</f>
        <v>0</v>
      </c>
      <c r="I16" s="41">
        <f>'Mid Case'!H20</f>
        <v>0</v>
      </c>
    </row>
    <row r="17" spans="2:9">
      <c r="B17" s="51" t="s">
        <v>75</v>
      </c>
      <c r="C17" s="59"/>
      <c r="D17" s="169">
        <f>'Mid Case'!C21</f>
        <v>0</v>
      </c>
      <c r="E17" s="169">
        <f>'Mid Case'!D21</f>
        <v>0</v>
      </c>
      <c r="F17" s="41">
        <f>'Mid Case'!E21</f>
        <v>0</v>
      </c>
      <c r="G17" s="41">
        <f>'Mid Case'!F21</f>
        <v>0</v>
      </c>
      <c r="H17" s="41">
        <f>'Mid Case'!G21</f>
        <v>0</v>
      </c>
      <c r="I17" s="41">
        <f>'Mid Case'!H21</f>
        <v>0</v>
      </c>
    </row>
    <row r="18" spans="2:9">
      <c r="B18" s="51" t="s">
        <v>76</v>
      </c>
      <c r="C18" s="59"/>
      <c r="D18" s="169">
        <f>'Mid Case'!C22</f>
        <v>0</v>
      </c>
      <c r="E18" s="169">
        <f>'Mid Case'!D22</f>
        <v>0</v>
      </c>
      <c r="F18" s="41">
        <f>'Mid Case'!E22</f>
        <v>0</v>
      </c>
      <c r="G18" s="41">
        <f>'Mid Case'!F22</f>
        <v>0</v>
      </c>
      <c r="H18" s="41">
        <f>'Mid Case'!G22</f>
        <v>0</v>
      </c>
      <c r="I18" s="41">
        <f>'Mid Case'!H22</f>
        <v>0</v>
      </c>
    </row>
    <row r="19" spans="2:9">
      <c r="B19" s="51"/>
      <c r="C19" s="59"/>
      <c r="D19" s="169"/>
      <c r="E19" s="169"/>
      <c r="F19" s="41"/>
      <c r="G19" s="41"/>
      <c r="H19" s="41"/>
      <c r="I19" s="41"/>
    </row>
    <row r="20" spans="2:9">
      <c r="B20" s="51"/>
      <c r="C20" s="59"/>
      <c r="D20" s="171">
        <f>SUM(D9:D19)</f>
        <v>0</v>
      </c>
      <c r="E20" s="171">
        <f>SUM(E9:E19)</f>
        <v>0</v>
      </c>
      <c r="F20" s="58">
        <f>SUM(F9:F19)</f>
        <v>0</v>
      </c>
      <c r="G20" s="58">
        <f>SUM(G9:G19)</f>
        <v>0</v>
      </c>
      <c r="H20" s="58">
        <f>SUM(H9:H19)</f>
        <v>0</v>
      </c>
      <c r="I20" s="58">
        <f>SUM(I9:I19)</f>
        <v>0</v>
      </c>
    </row>
    <row r="21" spans="2:9">
      <c r="B21" s="51"/>
      <c r="C21" s="59"/>
      <c r="D21" s="169"/>
      <c r="E21" s="169"/>
      <c r="F21" s="41"/>
      <c r="G21" s="41"/>
      <c r="H21" s="41"/>
      <c r="I21" s="41"/>
    </row>
    <row r="22" spans="2:9">
      <c r="B22" s="91" t="s">
        <v>46</v>
      </c>
      <c r="C22" s="60"/>
      <c r="D22" s="169"/>
      <c r="E22" s="169"/>
      <c r="F22" s="41"/>
      <c r="G22" s="41"/>
      <c r="H22" s="43"/>
      <c r="I22" s="43"/>
    </row>
    <row r="23" spans="2:16">
      <c r="B23" s="53" t="s">
        <v>59</v>
      </c>
      <c r="C23" s="61"/>
      <c r="D23" s="87">
        <f>SUM('Mid Case'!C26,'Mid Case'!C28)</f>
        <v>0</v>
      </c>
      <c r="E23" s="87">
        <f>SUM('Mid Case'!D26,'Mid Case'!D28)</f>
        <v>0</v>
      </c>
      <c r="F23" s="87">
        <f>SUM('Mid Case'!E26,'Mid Case'!E28)</f>
        <v>0</v>
      </c>
      <c r="G23" s="87">
        <f>SUM('Mid Case'!F26,'Mid Case'!F28)</f>
        <v>0</v>
      </c>
      <c r="H23" s="87">
        <f>SUM('Mid Case'!G26,'Mid Case'!G28)</f>
        <v>0</v>
      </c>
      <c r="I23" s="87">
        <f>SUM('Mid Case'!H26,'Mid Case'!H28)</f>
        <v>0</v>
      </c>
      <c r="L23" s="132"/>
      <c r="M23" s="132"/>
      <c r="N23" s="132"/>
      <c r="O23" s="132"/>
      <c r="P23" s="132"/>
    </row>
    <row r="24" spans="2:15">
      <c r="B24" s="51" t="s">
        <v>28</v>
      </c>
      <c r="C24" s="43"/>
      <c r="D24" s="87">
        <f>'Mid Case'!C27</f>
        <v>0</v>
      </c>
      <c r="E24" s="87">
        <f>'Mid Case'!D27</f>
        <v>0</v>
      </c>
      <c r="F24" s="87">
        <f>'Mid Case'!E27</f>
        <v>0</v>
      </c>
      <c r="G24" s="87">
        <f>'Mid Case'!F27</f>
        <v>0</v>
      </c>
      <c r="H24" s="87">
        <f>'Mid Case'!G27</f>
        <v>0</v>
      </c>
      <c r="I24" s="87">
        <f>'Mid Case'!H27</f>
        <v>0</v>
      </c>
      <c r="K24" s="132"/>
      <c r="L24" s="132"/>
      <c r="M24" s="132"/>
      <c r="N24" s="132"/>
      <c r="O24" s="132"/>
    </row>
    <row r="25" spans="2:9">
      <c r="B25" s="51"/>
      <c r="C25" s="43"/>
      <c r="D25" s="135">
        <f>SUM(D23:D24)</f>
        <v>0</v>
      </c>
      <c r="E25" s="135">
        <f>SUM(E23:E24)</f>
        <v>0</v>
      </c>
      <c r="F25" s="135">
        <f>SUM(F23:F24)</f>
        <v>0</v>
      </c>
      <c r="G25" s="135">
        <f>SUM(G23:G24)</f>
        <v>0</v>
      </c>
      <c r="H25" s="135">
        <f>SUM(H23:H24)</f>
        <v>0</v>
      </c>
      <c r="I25" s="135">
        <f>SUM(I23:I24)</f>
        <v>0</v>
      </c>
    </row>
    <row r="26" spans="2:9">
      <c r="B26" s="56"/>
      <c r="C26" s="48"/>
      <c r="D26" s="41"/>
      <c r="E26" s="41"/>
      <c r="F26" s="41"/>
      <c r="G26" s="41"/>
      <c r="H26" s="43"/>
      <c r="I26" s="43"/>
    </row>
    <row r="27" spans="2:9">
      <c r="B27" s="51"/>
      <c r="C27" s="50"/>
      <c r="D27" s="184" t="s">
        <v>94</v>
      </c>
      <c r="E27" s="185"/>
      <c r="F27" s="185"/>
      <c r="G27" s="185"/>
      <c r="H27" s="185"/>
      <c r="I27" s="186"/>
    </row>
    <row r="28" spans="2:9">
      <c r="B28" s="51"/>
      <c r="C28" s="50"/>
      <c r="D28" s="79" t="str">
        <f>D6</f>
        <v>2023/24</v>
      </c>
      <c r="E28" s="79" t="str">
        <f>E6</f>
        <v>2024/25</v>
      </c>
      <c r="F28" s="79" t="str">
        <f>F6</f>
        <v>2025/26</v>
      </c>
      <c r="G28" s="79" t="str">
        <f>G6</f>
        <v>2026/27</v>
      </c>
      <c r="H28" s="79" t="str">
        <f>H6</f>
        <v>2027/28</v>
      </c>
      <c r="I28" s="79" t="str">
        <f>I6</f>
        <v>2028/29</v>
      </c>
    </row>
    <row r="29" spans="2:9">
      <c r="B29" s="91" t="s">
        <v>32</v>
      </c>
      <c r="C29" s="52"/>
      <c r="D29" s="43"/>
      <c r="E29" s="43"/>
      <c r="F29" s="43"/>
      <c r="G29" s="43"/>
      <c r="H29" s="43"/>
      <c r="I29" s="43"/>
    </row>
    <row r="30" spans="2:9">
      <c r="B30" s="51" t="s">
        <v>145</v>
      </c>
      <c r="C30" s="50"/>
      <c r="D30" s="172">
        <f>'Mid Case'!K47</f>
        <v>0</v>
      </c>
      <c r="E30" s="44">
        <f>'Mid Case'!L47</f>
        <v>0</v>
      </c>
      <c r="F30" s="44">
        <f>'Mid Case'!M47</f>
        <v>0</v>
      </c>
      <c r="G30" s="44">
        <f>'Mid Case'!N47</f>
        <v>0</v>
      </c>
      <c r="H30" s="44">
        <f>'Mid Case'!O47</f>
        <v>0</v>
      </c>
      <c r="I30" s="44">
        <f>'Mid Case'!P47</f>
        <v>0</v>
      </c>
    </row>
    <row r="31" spans="2:9">
      <c r="B31" s="51" t="s">
        <v>48</v>
      </c>
      <c r="C31" s="50"/>
      <c r="D31" s="172">
        <f>SUM('Mid Case'!K10:K16)</f>
        <v>0</v>
      </c>
      <c r="E31" s="44">
        <f>SUM('Mid Case'!L10:L16)</f>
        <v>0</v>
      </c>
      <c r="F31" s="44">
        <f>SUM('Mid Case'!M10:M16)</f>
        <v>0</v>
      </c>
      <c r="G31" s="44">
        <f>SUM('Mid Case'!N10:N16)</f>
        <v>0</v>
      </c>
      <c r="H31" s="44">
        <f>SUM('Mid Case'!O10:O16)</f>
        <v>0</v>
      </c>
      <c r="I31" s="44">
        <f>SUM('Mid Case'!P10:P16)</f>
        <v>0</v>
      </c>
    </row>
    <row r="32" spans="2:9">
      <c r="B32" s="51" t="s">
        <v>36</v>
      </c>
      <c r="C32" s="50"/>
      <c r="D32" s="172">
        <f>SUM('Mid Case'!K17:K23)</f>
        <v>0</v>
      </c>
      <c r="E32" s="44">
        <f>SUM('Mid Case'!L17:L23)</f>
        <v>0</v>
      </c>
      <c r="F32" s="44">
        <f>SUM('Mid Case'!M17:M23)</f>
        <v>0</v>
      </c>
      <c r="G32" s="44">
        <f>SUM('Mid Case'!N17:N23)</f>
        <v>0</v>
      </c>
      <c r="H32" s="44">
        <f>SUM('Mid Case'!O17:O23)</f>
        <v>0</v>
      </c>
      <c r="I32" s="44">
        <f>SUM('Mid Case'!P17:P23)</f>
        <v>0</v>
      </c>
    </row>
    <row r="33" spans="2:9" s="1" customFormat="1">
      <c r="B33" s="124" t="s">
        <v>35</v>
      </c>
      <c r="C33" s="125"/>
      <c r="D33" s="173">
        <f>SUM(D30:D32)</f>
        <v>0</v>
      </c>
      <c r="E33" s="126">
        <f>SUM(E30:E32)</f>
        <v>0</v>
      </c>
      <c r="F33" s="126">
        <f>SUM(F30:F32)</f>
        <v>0</v>
      </c>
      <c r="G33" s="126">
        <f>SUM(G30:G32)</f>
        <v>0</v>
      </c>
      <c r="H33" s="126">
        <f>SUM(H30:H32)</f>
        <v>0</v>
      </c>
      <c r="I33" s="126">
        <f>SUM(I30:I32)</f>
        <v>0</v>
      </c>
    </row>
    <row r="34" spans="2:9">
      <c r="B34" s="51"/>
      <c r="C34" s="50"/>
      <c r="D34" s="44"/>
      <c r="E34" s="44"/>
      <c r="F34" s="44"/>
      <c r="G34" s="44"/>
      <c r="H34" s="44"/>
      <c r="I34" s="44"/>
    </row>
    <row r="35" spans="2:9">
      <c r="B35" s="91" t="s">
        <v>37</v>
      </c>
      <c r="C35" s="52"/>
      <c r="D35" s="44"/>
      <c r="E35" s="44"/>
      <c r="F35" s="44"/>
      <c r="G35" s="44"/>
      <c r="H35" s="44"/>
      <c r="I35" s="44"/>
    </row>
    <row r="36" spans="2:9">
      <c r="B36" s="51" t="s">
        <v>38</v>
      </c>
      <c r="C36" s="50"/>
      <c r="D36" s="44">
        <f>'Mid Case'!K68</f>
        <v>0</v>
      </c>
      <c r="E36" s="44">
        <f>'Mid Case'!L68</f>
        <v>0</v>
      </c>
      <c r="F36" s="44">
        <f>'Mid Case'!M68</f>
        <v>0</v>
      </c>
      <c r="G36" s="44">
        <f>'Mid Case'!N68</f>
        <v>0</v>
      </c>
      <c r="H36" s="44">
        <f>'Mid Case'!O68</f>
        <v>0</v>
      </c>
      <c r="I36" s="44">
        <f>'Mid Case'!P68</f>
        <v>0</v>
      </c>
    </row>
    <row r="37" spans="2:9">
      <c r="B37" s="51" t="s">
        <v>39</v>
      </c>
      <c r="C37" s="50"/>
      <c r="D37" s="44">
        <f>SUM('Mid Case'!K74:K79)</f>
        <v>0</v>
      </c>
      <c r="E37" s="44">
        <f>SUM('Mid Case'!L74:L79)</f>
        <v>0</v>
      </c>
      <c r="F37" s="44">
        <f>SUM('Mid Case'!M74:M79)</f>
        <v>0</v>
      </c>
      <c r="G37" s="44">
        <f>SUM('Mid Case'!N74:N79)</f>
        <v>0</v>
      </c>
      <c r="H37" s="44">
        <f>SUM('Mid Case'!O74:O79)</f>
        <v>0</v>
      </c>
      <c r="I37" s="44">
        <f>SUM('Mid Case'!P74:P79)</f>
        <v>0</v>
      </c>
    </row>
    <row r="38" spans="2:9">
      <c r="B38" s="51" t="s">
        <v>40</v>
      </c>
      <c r="C38" s="50"/>
      <c r="D38" s="44">
        <f>SUM('Mid Case'!K84:K93)</f>
        <v>0</v>
      </c>
      <c r="E38" s="44">
        <f>SUM('Mid Case'!L84:L93)</f>
        <v>0</v>
      </c>
      <c r="F38" s="44">
        <f>SUM('Mid Case'!M84:M93)</f>
        <v>0</v>
      </c>
      <c r="G38" s="44">
        <f>SUM('Mid Case'!N84:N93)</f>
        <v>0</v>
      </c>
      <c r="H38" s="44">
        <f>SUM('Mid Case'!O84:O93)</f>
        <v>0</v>
      </c>
      <c r="I38" s="44">
        <f>SUM('Mid Case'!P84:P93)</f>
        <v>0</v>
      </c>
    </row>
    <row r="39" spans="2:9" s="1" customFormat="1">
      <c r="B39" s="124" t="s">
        <v>41</v>
      </c>
      <c r="C39" s="125"/>
      <c r="D39" s="126">
        <f>SUM(D36:D38)</f>
        <v>0</v>
      </c>
      <c r="E39" s="126">
        <f>SUM(E36:E38)</f>
        <v>0</v>
      </c>
      <c r="F39" s="126">
        <f>SUM(F36:F38)</f>
        <v>0</v>
      </c>
      <c r="G39" s="126">
        <f>SUM(G36:G38)</f>
        <v>0</v>
      </c>
      <c r="H39" s="126">
        <f>SUM(H36:H38)</f>
        <v>0</v>
      </c>
      <c r="I39" s="126">
        <f>SUM(I36:I38)</f>
        <v>0</v>
      </c>
    </row>
    <row r="40" spans="2:9">
      <c r="B40" s="51"/>
      <c r="C40" s="50"/>
      <c r="D40" s="44"/>
      <c r="E40" s="44"/>
      <c r="F40" s="44"/>
      <c r="G40" s="44"/>
      <c r="H40" s="44"/>
      <c r="I40" s="44"/>
    </row>
    <row r="41" spans="2:9" s="1" customFormat="1">
      <c r="B41" s="114" t="s">
        <v>105</v>
      </c>
      <c r="C41" s="115"/>
      <c r="D41" s="116">
        <f>D33-D39</f>
        <v>0</v>
      </c>
      <c r="E41" s="116">
        <f>E33-E39</f>
        <v>0</v>
      </c>
      <c r="F41" s="116">
        <f>F33-F39</f>
        <v>0</v>
      </c>
      <c r="G41" s="116">
        <f>G33-G39</f>
        <v>0</v>
      </c>
      <c r="H41" s="116">
        <f>H33-H39</f>
        <v>0</v>
      </c>
      <c r="I41" s="116">
        <f>I33-I39</f>
        <v>0</v>
      </c>
    </row>
    <row r="42" spans="2:9">
      <c r="B42" s="49" t="s">
        <v>108</v>
      </c>
      <c r="C42" s="52"/>
      <c r="D42" s="77" t="e">
        <f>D41/D33</f>
        <v>#DIV/0!</v>
      </c>
      <c r="E42" s="77" t="e">
        <f>E41/E33</f>
        <v>#DIV/0!</v>
      </c>
      <c r="F42" s="77" t="e">
        <f>F41/F33</f>
        <v>#DIV/0!</v>
      </c>
      <c r="G42" s="118" t="e">
        <f>G41/G33</f>
        <v>#DIV/0!</v>
      </c>
      <c r="H42" s="118" t="e">
        <f>H41/H33</f>
        <v>#DIV/0!</v>
      </c>
      <c r="I42" s="118" t="e">
        <f>I41/I33</f>
        <v>#DIV/0!</v>
      </c>
    </row>
    <row r="43" spans="2:7">
      <c r="B43" s="82"/>
      <c r="C43" s="82"/>
      <c r="D43" s="82"/>
      <c r="E43" s="82"/>
      <c r="F43" s="82"/>
      <c r="G43" s="28"/>
    </row>
    <row r="44" spans="2:9">
      <c r="B44" s="54" t="s">
        <v>47</v>
      </c>
      <c r="C44" s="55"/>
      <c r="D44" s="45" t="e">
        <f>D39/(D23+D24)</f>
        <v>#DIV/0!</v>
      </c>
      <c r="E44" s="45" t="e">
        <f>E39/(E23+E24)</f>
        <v>#DIV/0!</v>
      </c>
      <c r="F44" s="45" t="e">
        <f>F39/(F23+F24)</f>
        <v>#DIV/0!</v>
      </c>
      <c r="G44" s="45" t="e">
        <f>G39/(G23+G24)</f>
        <v>#DIV/0!</v>
      </c>
      <c r="H44" s="45" t="e">
        <f>H39/(H23+H24)</f>
        <v>#DIV/0!</v>
      </c>
      <c r="I44" s="45" t="e">
        <f>I39/(I23+I24)</f>
        <v>#DIV/0!</v>
      </c>
    </row>
    <row r="45" spans="2:7">
      <c r="B45" s="28"/>
      <c r="C45" s="28"/>
      <c r="D45" s="28"/>
      <c r="E45" s="28"/>
      <c r="F45" s="28"/>
      <c r="G45" s="28"/>
    </row>
    <row r="46" spans="2:7">
      <c r="B46" s="28"/>
      <c r="C46" s="28"/>
      <c r="D46" s="28"/>
      <c r="E46" s="28"/>
      <c r="F46" s="28"/>
      <c r="G46" s="28"/>
    </row>
    <row r="47" spans="2:7">
      <c r="B47" s="28"/>
      <c r="C47" s="28"/>
      <c r="D47" s="28"/>
      <c r="E47" s="28"/>
      <c r="F47" s="28"/>
      <c r="G47" s="28"/>
    </row>
    <row r="48" spans="2:9">
      <c r="B48" s="95" t="s">
        <v>50</v>
      </c>
      <c r="C48" s="96"/>
      <c r="D48" s="97"/>
      <c r="E48" s="97"/>
      <c r="F48" s="97"/>
      <c r="G48" s="97"/>
      <c r="H48" s="97"/>
      <c r="I48" s="97"/>
    </row>
    <row r="49" spans="2:9">
      <c r="B49" s="98" t="s">
        <v>53</v>
      </c>
      <c r="C49" s="99"/>
      <c r="D49" s="100"/>
      <c r="E49" s="100"/>
      <c r="F49" s="100"/>
      <c r="G49" s="100"/>
      <c r="H49" s="100"/>
      <c r="I49" s="100"/>
    </row>
    <row r="50" spans="2:9">
      <c r="B50" s="49"/>
      <c r="C50" s="50"/>
      <c r="D50" s="43"/>
      <c r="E50" s="43"/>
      <c r="F50" s="43"/>
      <c r="G50" s="43"/>
      <c r="H50" s="43"/>
      <c r="I50" s="43"/>
    </row>
    <row r="51" spans="2:9">
      <c r="B51" s="49" t="s">
        <v>51</v>
      </c>
      <c r="C51" s="50"/>
      <c r="D51" s="43"/>
      <c r="E51" s="43"/>
      <c r="F51" s="43"/>
      <c r="G51" s="43"/>
      <c r="H51" s="43"/>
      <c r="I51" s="43"/>
    </row>
    <row r="52" spans="2:9">
      <c r="B52" s="51" t="s">
        <v>58</v>
      </c>
      <c r="C52" s="50"/>
      <c r="D52" s="136"/>
      <c r="E52" s="46" t="e">
        <f>E66</f>
        <v>#DIV/0!</v>
      </c>
      <c r="F52" s="46" t="e">
        <f>F66</f>
        <v>#DIV/0!</v>
      </c>
      <c r="G52" s="46" t="e">
        <f>G66</f>
        <v>#DIV/0!</v>
      </c>
      <c r="H52" s="46" t="e">
        <f>H66</f>
        <v>#DIV/0!</v>
      </c>
      <c r="I52" s="46" t="e">
        <f>I66</f>
        <v>#DIV/0!</v>
      </c>
    </row>
    <row r="53" spans="2:9">
      <c r="B53" s="51" t="s">
        <v>71</v>
      </c>
      <c r="C53" s="50"/>
      <c r="D53" s="137"/>
      <c r="E53" s="47" t="e">
        <f>E67</f>
        <v>#DIV/0!</v>
      </c>
      <c r="F53" s="47" t="e">
        <f>F67</f>
        <v>#DIV/0!</v>
      </c>
      <c r="G53" s="47" t="e">
        <f>G67</f>
        <v>#DIV/0!</v>
      </c>
      <c r="H53" s="47" t="e">
        <f>H67</f>
        <v>#DIV/0!</v>
      </c>
      <c r="I53" s="47" t="e">
        <f>I67</f>
        <v>#DIV/0!</v>
      </c>
    </row>
    <row r="54" spans="2:9">
      <c r="B54" s="51" t="s">
        <v>70</v>
      </c>
      <c r="C54" s="50"/>
      <c r="D54" s="136"/>
      <c r="E54" s="46" t="e">
        <f>E68</f>
        <v>#DIV/0!</v>
      </c>
      <c r="F54" s="46" t="e">
        <f>F68</f>
        <v>#DIV/0!</v>
      </c>
      <c r="G54" s="46" t="e">
        <f>G68</f>
        <v>#DIV/0!</v>
      </c>
      <c r="H54" s="46" t="e">
        <f>H68</f>
        <v>#DIV/0!</v>
      </c>
      <c r="I54" s="46" t="e">
        <f>I68</f>
        <v>#DIV/0!</v>
      </c>
    </row>
    <row r="55" spans="2:9">
      <c r="B55" s="53" t="s">
        <v>72</v>
      </c>
      <c r="C55" s="50"/>
      <c r="D55" s="137"/>
      <c r="E55" s="47" t="e">
        <f>E69</f>
        <v>#DIV/0!</v>
      </c>
      <c r="F55" s="47" t="e">
        <f>F69</f>
        <v>#DIV/0!</v>
      </c>
      <c r="G55" s="47" t="e">
        <f>G69</f>
        <v>#DIV/0!</v>
      </c>
      <c r="H55" s="47" t="e">
        <f>H69</f>
        <v>#DIV/0!</v>
      </c>
      <c r="I55" s="47" t="e">
        <f>I69</f>
        <v>#DIV/0!</v>
      </c>
    </row>
    <row r="56" spans="2:9">
      <c r="B56" s="49"/>
      <c r="C56" s="50"/>
      <c r="D56" s="44"/>
      <c r="E56" s="44"/>
      <c r="F56" s="44"/>
      <c r="G56" s="44"/>
      <c r="H56" s="43"/>
      <c r="I56" s="43"/>
    </row>
    <row r="57" spans="2:9">
      <c r="B57" s="53"/>
      <c r="C57" s="50"/>
      <c r="D57" s="44"/>
      <c r="E57" s="44"/>
      <c r="F57" s="44"/>
      <c r="G57" s="44"/>
      <c r="H57" s="43"/>
      <c r="I57" s="43"/>
    </row>
    <row r="58" spans="2:9">
      <c r="B58" s="56"/>
      <c r="C58" s="57"/>
      <c r="D58" s="62"/>
      <c r="E58" s="62"/>
      <c r="F58" s="62"/>
      <c r="G58" s="62"/>
      <c r="H58" s="48"/>
      <c r="I58" s="48"/>
    </row>
    <row r="63" spans="2:11">
      <c r="B63" t="s">
        <v>128</v>
      </c>
      <c r="D63" s="32"/>
      <c r="E63" s="32" t="e">
        <f>SUM(E30:E31)/E23</f>
        <v>#DIV/0!</v>
      </c>
      <c r="F63" s="32" t="e">
        <f>SUM(F30:F31)/F23</f>
        <v>#DIV/0!</v>
      </c>
      <c r="G63" s="32" t="e">
        <f>SUM(G30:G31)/G23</f>
        <v>#DIV/0!</v>
      </c>
      <c r="H63" s="32" t="e">
        <f>SUM(H30:H31)/H23</f>
        <v>#DIV/0!</v>
      </c>
      <c r="I63" s="32" t="e">
        <f>SUM(I30:I31)/I23</f>
        <v>#DIV/0!</v>
      </c>
      <c r="J63" s="134"/>
      <c r="K63" s="134"/>
    </row>
    <row r="64" spans="2:11">
      <c r="B64" t="s">
        <v>129</v>
      </c>
      <c r="D64" s="32"/>
      <c r="E64" s="32" t="e">
        <f>E32/E24</f>
        <v>#DIV/0!</v>
      </c>
      <c r="F64" s="32" t="e">
        <f>F32/F24</f>
        <v>#DIV/0!</v>
      </c>
      <c r="G64" s="32" t="e">
        <f>G32/G24</f>
        <v>#DIV/0!</v>
      </c>
      <c r="H64" s="32" t="e">
        <f>H32/H24</f>
        <v>#DIV/0!</v>
      </c>
      <c r="I64" s="32" t="e">
        <f>I32/I24</f>
        <v>#DIV/0!</v>
      </c>
      <c r="J64" s="134"/>
      <c r="K64" s="134"/>
    </row>
    <row r="65" spans="2:11">
      <c r="B65" s="89" t="s">
        <v>130</v>
      </c>
      <c r="D65" s="32"/>
      <c r="E65" s="32" t="e">
        <f>E38/E25</f>
        <v>#DIV/0!</v>
      </c>
      <c r="F65" s="32" t="e">
        <f>F38/F25</f>
        <v>#DIV/0!</v>
      </c>
      <c r="G65" s="32" t="e">
        <f>G38/G25</f>
        <v>#DIV/0!</v>
      </c>
      <c r="H65" s="32" t="e">
        <f>H38/H25</f>
        <v>#DIV/0!</v>
      </c>
      <c r="I65" s="32" t="e">
        <f>I38/I25</f>
        <v>#DIV/0!</v>
      </c>
      <c r="J65" s="134"/>
      <c r="K65" s="134"/>
    </row>
    <row r="66" spans="2:11">
      <c r="B66" t="s">
        <v>58</v>
      </c>
      <c r="D66" s="32"/>
      <c r="E66" s="32" t="e">
        <f>E63-E65</f>
        <v>#DIV/0!</v>
      </c>
      <c r="F66" s="32" t="e">
        <f>F63-F65</f>
        <v>#DIV/0!</v>
      </c>
      <c r="G66" s="32" t="e">
        <f>G63-G65</f>
        <v>#DIV/0!</v>
      </c>
      <c r="H66" s="32" t="e">
        <f>H63-H65</f>
        <v>#DIV/0!</v>
      </c>
      <c r="I66" s="32" t="e">
        <f>I63-I65</f>
        <v>#DIV/0!</v>
      </c>
      <c r="J66" s="134"/>
      <c r="K66" s="134"/>
    </row>
    <row r="67" spans="2:11">
      <c r="B67" t="s">
        <v>131</v>
      </c>
      <c r="D67" s="32"/>
      <c r="E67" s="32" t="e">
        <f>E41/E66</f>
        <v>#DIV/0!</v>
      </c>
      <c r="F67" s="32" t="e">
        <f>F41/F66</f>
        <v>#DIV/0!</v>
      </c>
      <c r="G67" s="32" t="e">
        <f>G41/G66</f>
        <v>#DIV/0!</v>
      </c>
      <c r="H67" s="32" t="e">
        <f>H41/H66</f>
        <v>#DIV/0!</v>
      </c>
      <c r="I67" s="32" t="e">
        <f>I41/I66</f>
        <v>#DIV/0!</v>
      </c>
      <c r="J67" s="32"/>
      <c r="K67" s="32"/>
    </row>
    <row r="68" spans="2:11">
      <c r="B68" t="s">
        <v>70</v>
      </c>
      <c r="D68" s="32"/>
      <c r="E68" s="32" t="e">
        <f>E64-E65</f>
        <v>#DIV/0!</v>
      </c>
      <c r="F68" s="32" t="e">
        <f>F64-F65</f>
        <v>#DIV/0!</v>
      </c>
      <c r="G68" s="32" t="e">
        <f>G64-G65</f>
        <v>#DIV/0!</v>
      </c>
      <c r="H68" s="32" t="e">
        <f>H64-H65</f>
        <v>#DIV/0!</v>
      </c>
      <c r="I68" s="32" t="e">
        <f>I64-I65</f>
        <v>#DIV/0!</v>
      </c>
      <c r="J68" s="134"/>
      <c r="K68" s="134"/>
    </row>
    <row r="69" spans="2:11">
      <c r="B69" t="s">
        <v>132</v>
      </c>
      <c r="D69" s="32"/>
      <c r="E69" s="32" t="e">
        <f>E41/E68</f>
        <v>#DIV/0!</v>
      </c>
      <c r="F69" s="32" t="e">
        <f>F41/F68</f>
        <v>#DIV/0!</v>
      </c>
      <c r="G69" s="32" t="e">
        <f>G41/G68</f>
        <v>#DIV/0!</v>
      </c>
      <c r="H69" s="32" t="e">
        <f>H41/H68</f>
        <v>#DIV/0!</v>
      </c>
      <c r="I69" s="32" t="e">
        <f>I41/I68</f>
        <v>#DIV/0!</v>
      </c>
      <c r="J69" s="32"/>
      <c r="K69" s="32"/>
    </row>
  </sheetData>
  <mergeCells count="2">
    <mergeCell ref="E5:I5"/>
    <mergeCell ref="D27:I27"/>
  </mergeCells>
  <pageMargins left="0.70866141732283472" right="0.70866141732283472" top="0.74803149606299213" bottom="0.74803149606299213" header="0.31496062992125984" footer="0.31496062992125984"/>
  <pageSetup paperSize="9" scale="76" orientation="portrait"/>
  <headerFooter scaleWithDoc="1" alignWithMargins="1" differentFirst="0" differentOddEven="0">
    <oddHeader>&amp;R&amp;A</oddHeader>
    <oddFooter>&amp;L&amp;Z&amp;F&amp;R&amp;D</oddFooter>
  </headerFooter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FFC000"/>
  </sheetPr>
  <dimension ref="A1:Q99"/>
  <sheetViews>
    <sheetView topLeftCell="A64" zoomScale="85" view="normal" workbookViewId="0">
      <selection pane="topLeft" activeCell="A88" sqref="A88"/>
    </sheetView>
  </sheetViews>
  <sheetFormatPr defaultRowHeight="15"/>
  <cols>
    <col min="1" max="1" width="76.75390625" bestFit="1" customWidth="1"/>
    <col min="2" max="2" width="7.125" bestFit="1" customWidth="1"/>
    <col min="3" max="3" width="8.00390625" bestFit="1" customWidth="1"/>
    <col min="4" max="4" width="6.25390625" customWidth="1"/>
    <col min="5" max="8" width="8.00390625" bestFit="1" customWidth="1"/>
    <col min="9" max="9" width="56.25390625" bestFit="1" customWidth="1"/>
    <col min="10" max="10" width="14.875" bestFit="1" customWidth="1"/>
    <col min="11" max="11" width="8.00390625" bestFit="1" customWidth="1"/>
    <col min="12" max="12" width="8.00390625" style="32" bestFit="1" customWidth="1"/>
    <col min="13" max="16" width="8.125" style="32" bestFit="1" customWidth="1"/>
  </cols>
  <sheetData>
    <row r="1" spans="1:16" s="26" customFormat="1" ht="42" customHeight="1">
      <c r="A1" s="109" t="s">
        <v>96</v>
      </c>
      <c r="L1" s="102"/>
      <c r="M1" s="102"/>
      <c r="N1" s="102"/>
      <c r="O1" s="102"/>
      <c r="P1" s="102"/>
    </row>
    <row r="2" spans="1:1">
      <c r="A2" s="108"/>
    </row>
    <row r="3" spans="1:1">
      <c r="A3" s="1" t="s">
        <v>26</v>
      </c>
    </row>
    <row r="4" spans="1:1" ht="18.75">
      <c r="A4" s="38" t="str">
        <f>Summary!A2</f>
        <v>Name of Course</v>
      </c>
    </row>
    <row r="5" spans="1:16" s="10" customFormat="1">
      <c r="A5" s="71"/>
      <c r="L5" s="90"/>
      <c r="M5" s="90"/>
      <c r="N5" s="90"/>
      <c r="O5" s="90"/>
      <c r="P5" s="90"/>
    </row>
    <row r="6" spans="1:16" s="10" customFormat="1" ht="18.75">
      <c r="A6" s="38" t="s">
        <v>95</v>
      </c>
      <c r="L6" s="90"/>
      <c r="M6" s="90"/>
      <c r="N6" s="90"/>
      <c r="O6" s="90"/>
      <c r="P6" s="90"/>
    </row>
    <row r="7" spans="1:16" s="10" customFormat="1">
      <c r="A7" s="71"/>
      <c r="L7" s="90"/>
      <c r="M7" s="90"/>
      <c r="N7" s="90"/>
      <c r="O7" s="90"/>
      <c r="P7" s="90"/>
    </row>
    <row r="8" spans="11:16">
      <c r="K8" s="187" t="s">
        <v>33</v>
      </c>
      <c r="L8" s="187"/>
      <c r="M8" s="187"/>
      <c r="N8" s="187"/>
      <c r="O8" s="187"/>
      <c r="P8" s="187"/>
    </row>
    <row r="9" spans="1:16" ht="15.75" thickBot="1">
      <c r="A9" s="23" t="s">
        <v>120</v>
      </c>
      <c r="B9" s="21"/>
      <c r="C9" s="24" t="str">
        <f>'Mid Summary'!D6</f>
        <v>2023/24</v>
      </c>
      <c r="D9" s="24" t="str">
        <f>'Mid Summary'!E6</f>
        <v>2024/25</v>
      </c>
      <c r="E9" s="24" t="str">
        <f>'Mid Summary'!F6</f>
        <v>2025/26</v>
      </c>
      <c r="F9" s="24" t="str">
        <f>'Mid Summary'!G6</f>
        <v>2026/27</v>
      </c>
      <c r="G9" s="24" t="str">
        <f>'Mid Summary'!H6</f>
        <v>2027/28</v>
      </c>
      <c r="H9" s="24" t="str">
        <f>'Mid Summary'!I6</f>
        <v>2028/29</v>
      </c>
      <c r="K9" s="141" t="str">
        <f>C9</f>
        <v>2023/24</v>
      </c>
      <c r="L9" s="141" t="str">
        <f>D9</f>
        <v>2024/25</v>
      </c>
      <c r="M9" s="141" t="str">
        <f>E9</f>
        <v>2025/26</v>
      </c>
      <c r="N9" s="141" t="str">
        <f>F9</f>
        <v>2026/27</v>
      </c>
      <c r="O9" s="141" t="str">
        <f>G9</f>
        <v>2027/28</v>
      </c>
      <c r="P9" s="141" t="str">
        <f>H9</f>
        <v>2028/29</v>
      </c>
    </row>
    <row r="10" spans="1:16" s="108" customFormat="1">
      <c r="A10" s="27" t="s">
        <v>64</v>
      </c>
      <c r="B10" s="21"/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129"/>
      <c r="K10" s="130">
        <f>C10*'Mid Summary'!$C$9</f>
        <v>0</v>
      </c>
      <c r="L10" s="130">
        <f>D10*'Mid Summary'!$C$9</f>
        <v>0</v>
      </c>
      <c r="M10" s="130">
        <f>E10*'Mid Summary'!$C$9</f>
        <v>0</v>
      </c>
      <c r="N10" s="130">
        <f>F10*'Mid Summary'!$C$9</f>
        <v>0</v>
      </c>
      <c r="O10" s="130">
        <f>G10*'Mid Summary'!$C$9</f>
        <v>0</v>
      </c>
      <c r="P10" s="130">
        <f>H10*'Mid Summary'!$C$9</f>
        <v>0</v>
      </c>
    </row>
    <row r="11" spans="1:16" s="108" customFormat="1">
      <c r="A11" s="27" t="s">
        <v>116</v>
      </c>
      <c r="B11" s="21"/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129"/>
      <c r="K11" s="130">
        <f>C11*'Mid Summary'!$C$10</f>
        <v>0</v>
      </c>
      <c r="L11" s="130">
        <f>D11*'Mid Summary'!$C$10</f>
        <v>0</v>
      </c>
      <c r="M11" s="130">
        <f>E11*'Mid Summary'!$C$10</f>
        <v>0</v>
      </c>
      <c r="N11" s="130">
        <f>F11*'Mid Summary'!$C$10</f>
        <v>0</v>
      </c>
      <c r="O11" s="130">
        <f>G11*'Mid Summary'!$C$10</f>
        <v>0</v>
      </c>
      <c r="P11" s="130">
        <f>H11*'Mid Summary'!$C$10</f>
        <v>0</v>
      </c>
    </row>
    <row r="12" spans="1:16" s="108" customFormat="1">
      <c r="A12" s="27" t="s">
        <v>117</v>
      </c>
      <c r="B12" s="21"/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129"/>
      <c r="K12" s="130">
        <f>C12*'Mid Summary'!$C$10</f>
        <v>0</v>
      </c>
      <c r="L12" s="130">
        <f>D12*'Mid Summary'!$C$10</f>
        <v>0</v>
      </c>
      <c r="M12" s="130">
        <f>E12*'Mid Summary'!$C$10</f>
        <v>0</v>
      </c>
      <c r="N12" s="130">
        <f>F12*'Mid Summary'!$C$10</f>
        <v>0</v>
      </c>
      <c r="O12" s="130">
        <f>G12*'Mid Summary'!$C$10</f>
        <v>0</v>
      </c>
      <c r="P12" s="130">
        <f>H12*'Mid Summary'!$C$10</f>
        <v>0</v>
      </c>
    </row>
    <row r="13" spans="1:16">
      <c r="A13" s="29" t="s">
        <v>115</v>
      </c>
      <c r="B13" s="21"/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10"/>
      <c r="K13" s="130">
        <f>C13*'Mid Summary'!$C$11</f>
        <v>0</v>
      </c>
      <c r="L13" s="130">
        <f>D13*'Mid Summary'!$C$11</f>
        <v>0</v>
      </c>
      <c r="M13" s="130">
        <f>E13*'Mid Summary'!$C$11</f>
        <v>0</v>
      </c>
      <c r="N13" s="130">
        <f>F13*'Mid Summary'!$C$11</f>
        <v>0</v>
      </c>
      <c r="O13" s="130">
        <f>G13*'Mid Summary'!$C$11</f>
        <v>0</v>
      </c>
      <c r="P13" s="130">
        <f>H13*'Mid Summary'!$C$11</f>
        <v>0</v>
      </c>
    </row>
    <row r="14" spans="1:16">
      <c r="A14" s="27" t="s">
        <v>57</v>
      </c>
      <c r="B14" s="21"/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10"/>
      <c r="K14" s="32">
        <f>C14*'Mid Summary'!$C$12</f>
        <v>0</v>
      </c>
      <c r="L14" s="32">
        <f>D14*'Mid Summary'!$C$12</f>
        <v>0</v>
      </c>
      <c r="M14" s="32">
        <f>E14*'Mid Summary'!$C$12</f>
        <v>0</v>
      </c>
      <c r="N14" s="32">
        <f>F14*'Mid Summary'!$C$12</f>
        <v>0</v>
      </c>
      <c r="O14" s="32">
        <f>G14*'Mid Summary'!$C$12</f>
        <v>0</v>
      </c>
      <c r="P14" s="32">
        <f>H14*'Mid Summary'!$C$12</f>
        <v>0</v>
      </c>
    </row>
    <row r="15" spans="1:16">
      <c r="A15" s="29" t="s">
        <v>69</v>
      </c>
      <c r="B15" s="21"/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10"/>
      <c r="K15" s="32">
        <f>C15*'Mid Summary'!$C$13</f>
        <v>0</v>
      </c>
      <c r="L15" s="32">
        <f>(D15*0*3000)+(D15*1500)</f>
        <v>0</v>
      </c>
      <c r="M15" s="32">
        <f>(E15*0.25*3000)+(E15*0.75*(1500))</f>
        <v>0</v>
      </c>
      <c r="N15" s="32">
        <f>(F15*0.25*3000)+(F15*0.75*(1500))</f>
        <v>0</v>
      </c>
      <c r="O15" s="32">
        <f>(G15*0.25*3000)+(G15*0.75*(1500))</f>
        <v>0</v>
      </c>
      <c r="P15" s="32">
        <f>(H15*0.25*3000)+(H15*0.75*(1500))</f>
        <v>0</v>
      </c>
    </row>
    <row r="16" spans="1:16">
      <c r="A16" s="27" t="s">
        <v>118</v>
      </c>
      <c r="B16" s="21"/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10"/>
      <c r="K16" s="32">
        <f>C16*'Mid Summary'!$C$14</f>
        <v>0</v>
      </c>
      <c r="L16" s="32">
        <f>D16*'Mid Summary'!$C$14</f>
        <v>0</v>
      </c>
      <c r="M16" s="32">
        <f>E16*'Mid Summary'!$C$14</f>
        <v>0</v>
      </c>
      <c r="N16" s="32">
        <f>F16*'Mid Summary'!$C$14</f>
        <v>0</v>
      </c>
      <c r="O16" s="32">
        <f>G16*'Mid Summary'!$C$14</f>
        <v>0</v>
      </c>
      <c r="P16" s="32">
        <f>H16*'Mid Summary'!$C$14</f>
        <v>0</v>
      </c>
    </row>
    <row r="17" spans="1:16">
      <c r="A17" s="27" t="s">
        <v>78</v>
      </c>
      <c r="B17" s="21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10"/>
      <c r="K17" s="32">
        <f>C17*'Mid Summary'!$C$15</f>
        <v>0</v>
      </c>
      <c r="L17" s="32">
        <f>D17*'Mid Summary'!$C$15</f>
        <v>0</v>
      </c>
      <c r="M17" s="32">
        <f>E17*'Mid Summary'!$C$15</f>
        <v>0</v>
      </c>
      <c r="N17" s="32">
        <f>F17*'Mid Summary'!$C$15</f>
        <v>0</v>
      </c>
      <c r="O17" s="32">
        <f>G17*'Mid Summary'!$C$15</f>
        <v>0</v>
      </c>
      <c r="P17" s="32">
        <f>H17*'Mid Summary'!$C$15</f>
        <v>0</v>
      </c>
    </row>
    <row r="18" spans="1:16">
      <c r="A18" s="27" t="s">
        <v>79</v>
      </c>
      <c r="B18" s="21"/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10"/>
      <c r="K18" s="32">
        <f>C18*'Mid Summary'!$C$15</f>
        <v>0</v>
      </c>
      <c r="L18" s="32">
        <f>D18*'Mid Summary'!$C$15</f>
        <v>0</v>
      </c>
      <c r="M18" s="32">
        <f>E18*'Mid Summary'!$C$15</f>
        <v>0</v>
      </c>
      <c r="N18" s="32">
        <f>F18*'Mid Summary'!$C$15</f>
        <v>0</v>
      </c>
      <c r="O18" s="32">
        <f>G18*'Mid Summary'!$C$15</f>
        <v>0</v>
      </c>
      <c r="P18" s="32">
        <f>H18*'Mid Summary'!$C$15</f>
        <v>0</v>
      </c>
    </row>
    <row r="19" spans="1:16">
      <c r="A19" s="27" t="s">
        <v>80</v>
      </c>
      <c r="B19" s="21"/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10"/>
      <c r="K19" s="32">
        <f>C19*'Mid Summary'!$C$15</f>
        <v>0</v>
      </c>
      <c r="L19" s="32">
        <f>D19*'Mid Summary'!$C$15</f>
        <v>0</v>
      </c>
      <c r="M19" s="32">
        <f>E19*'Mid Summary'!$C$15</f>
        <v>0</v>
      </c>
      <c r="N19" s="32">
        <f>F19*'Mid Summary'!$C$15</f>
        <v>0</v>
      </c>
      <c r="O19" s="32">
        <f>G19*'Mid Summary'!$C$15</f>
        <v>0</v>
      </c>
      <c r="P19" s="32">
        <f>H19*'Mid Summary'!$C$15</f>
        <v>0</v>
      </c>
    </row>
    <row r="20" spans="1:16">
      <c r="A20" s="29" t="s">
        <v>122</v>
      </c>
      <c r="B20" s="21"/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10"/>
      <c r="K20" s="32">
        <f>C20*'Mid Summary'!$C$15</f>
        <v>0</v>
      </c>
      <c r="L20" s="32">
        <f>D20*'Mid Summary'!$C$15</f>
        <v>0</v>
      </c>
      <c r="M20" s="32">
        <f>E20*'Mid Summary'!$C$15</f>
        <v>0</v>
      </c>
      <c r="N20" s="32">
        <f>F20*'Mid Summary'!$C$15</f>
        <v>0</v>
      </c>
      <c r="O20" s="32">
        <f>G20*'Mid Summary'!$C$15</f>
        <v>0</v>
      </c>
      <c r="P20" s="32">
        <f>H20*'Mid Summary'!$C$15</f>
        <v>0</v>
      </c>
    </row>
    <row r="21" spans="1:16">
      <c r="A21" s="27" t="s">
        <v>81</v>
      </c>
      <c r="B21" s="21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10"/>
      <c r="K21" s="32">
        <f>C21*'Mid Summary'!$C$15</f>
        <v>0</v>
      </c>
      <c r="L21" s="32">
        <f>D21*'Mid Summary'!$C$15</f>
        <v>0</v>
      </c>
      <c r="M21" s="32">
        <f>E21*'Mid Summary'!$C$15</f>
        <v>0</v>
      </c>
      <c r="N21" s="32">
        <f>F21*'Mid Summary'!$C$15</f>
        <v>0</v>
      </c>
      <c r="O21" s="32">
        <f>G21*'Mid Summary'!$C$15</f>
        <v>0</v>
      </c>
      <c r="P21" s="32">
        <f>H21*'Mid Summary'!$C$15</f>
        <v>0</v>
      </c>
    </row>
    <row r="22" spans="1:16">
      <c r="A22" s="29" t="s">
        <v>91</v>
      </c>
      <c r="B22" s="21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10"/>
      <c r="K22" s="32">
        <f>C22*'Mid Summary'!$C$15</f>
        <v>0</v>
      </c>
      <c r="L22" s="32">
        <f>D22*'Mid Summary'!$C$15</f>
        <v>0</v>
      </c>
      <c r="M22" s="32">
        <f>E22*'Mid Summary'!$C$15</f>
        <v>0</v>
      </c>
      <c r="N22" s="32">
        <f>F22*'Mid Summary'!$C$15</f>
        <v>0</v>
      </c>
      <c r="O22" s="32">
        <f>G22*'Mid Summary'!$C$15</f>
        <v>0</v>
      </c>
      <c r="P22" s="32">
        <f>H22*'Mid Summary'!$C$15</f>
        <v>0</v>
      </c>
    </row>
    <row r="23" spans="1:16">
      <c r="A23" s="27" t="s">
        <v>119</v>
      </c>
      <c r="B23" s="21"/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10"/>
      <c r="K23" s="32">
        <f>C23*'Mid Summary'!$C$15</f>
        <v>0</v>
      </c>
      <c r="L23" s="32">
        <f>D23*'Mid Summary'!$C$15</f>
        <v>0</v>
      </c>
      <c r="M23" s="32">
        <f>E23*'Mid Summary'!$C$15</f>
        <v>0</v>
      </c>
      <c r="N23" s="32">
        <f>F23*'Mid Summary'!$C$15</f>
        <v>0</v>
      </c>
      <c r="O23" s="32">
        <f>G23*'Mid Summary'!$C$15</f>
        <v>0</v>
      </c>
      <c r="P23" s="32">
        <f>H23*'Mid Summary'!$C$15</f>
        <v>0</v>
      </c>
    </row>
    <row r="24" spans="1:11">
      <c r="A24" s="27"/>
      <c r="B24" s="21"/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10"/>
      <c r="K24" s="90"/>
    </row>
    <row r="25" spans="1:16" ht="15.75" thickBot="1">
      <c r="A25" s="29" t="s">
        <v>126</v>
      </c>
      <c r="B25" s="21"/>
      <c r="C25" s="75">
        <f>SUM(C10:C24)</f>
        <v>0</v>
      </c>
      <c r="D25" s="75">
        <f>SUM(D10:D24)</f>
        <v>0</v>
      </c>
      <c r="E25" s="75">
        <f>SUM(E10:E24)</f>
        <v>0</v>
      </c>
      <c r="F25" s="75">
        <f>SUM(F10:F24)</f>
        <v>0</v>
      </c>
      <c r="G25" s="75">
        <f>SUM(G10:G24)</f>
        <v>0</v>
      </c>
      <c r="H25" s="75">
        <f>SUM(H10:H24)</f>
        <v>0</v>
      </c>
      <c r="I25" s="10"/>
      <c r="K25" s="174">
        <f>SUM(K10:K23)</f>
        <v>0</v>
      </c>
      <c r="L25" s="105">
        <f>SUM(L10:L23)</f>
        <v>0</v>
      </c>
      <c r="M25" s="105">
        <f>SUM(M10:M23)</f>
        <v>0</v>
      </c>
      <c r="N25" s="105">
        <f>SUM(N10:N23)</f>
        <v>0</v>
      </c>
      <c r="O25" s="105">
        <f>SUM(O10:O23)</f>
        <v>0</v>
      </c>
      <c r="P25" s="105">
        <f>SUM(P10:P23)</f>
        <v>0</v>
      </c>
    </row>
    <row r="26" spans="1:9" ht="15.75" thickTop="1">
      <c r="A26" s="30" t="s">
        <v>61</v>
      </c>
      <c r="C26" s="83">
        <f>SUM(C33,C36,C37,C38)</f>
        <v>0</v>
      </c>
      <c r="D26" s="83">
        <f>SUM(D33,D36,D37,D38)</f>
        <v>0</v>
      </c>
      <c r="E26" s="83">
        <f>SUM(E33,E36,E37,E38)</f>
        <v>0</v>
      </c>
      <c r="F26" s="83">
        <f>SUM(F33,F36,F37,F38)</f>
        <v>0</v>
      </c>
      <c r="G26" s="83">
        <f>SUM(G33,G36,G37,G38)</f>
        <v>0</v>
      </c>
      <c r="H26" s="83">
        <f>SUM(H33,H36,H37,H38)</f>
        <v>0</v>
      </c>
      <c r="I26" s="10"/>
    </row>
    <row r="27" spans="1:9">
      <c r="A27" s="30" t="s">
        <v>62</v>
      </c>
      <c r="C27" s="83">
        <f>SUM(C40,C43,C44,C45)</f>
        <v>0</v>
      </c>
      <c r="D27" s="83">
        <f>SUM(D40,D43,D44,D45)</f>
        <v>0</v>
      </c>
      <c r="E27" s="83">
        <f>SUM(E40,E43,E44,E45)</f>
        <v>0</v>
      </c>
      <c r="F27" s="83">
        <f>SUM(F40,F43,F44,F45)</f>
        <v>0</v>
      </c>
      <c r="G27" s="83">
        <f>SUM(G40,G43,G44,G45)</f>
        <v>0</v>
      </c>
      <c r="H27" s="83">
        <f>SUM(H40,H43,H44,H45)</f>
        <v>0</v>
      </c>
      <c r="I27" s="10"/>
    </row>
    <row r="28" spans="1:9">
      <c r="A28" s="30" t="s">
        <v>63</v>
      </c>
      <c r="C28" s="83">
        <f>SUM(C34,C35,C39,C46)</f>
        <v>0</v>
      </c>
      <c r="D28" s="83">
        <f>SUM(D34,D35,D39,D46)</f>
        <v>0</v>
      </c>
      <c r="E28" s="83">
        <f>SUM(E34,E35,E39,E46)</f>
        <v>0</v>
      </c>
      <c r="F28" s="83">
        <f>SUM(F34,F35,F39,F46)</f>
        <v>0</v>
      </c>
      <c r="G28" s="83">
        <f>SUM(G34,G35,G39,G46)</f>
        <v>0</v>
      </c>
      <c r="H28" s="83">
        <f>SUM(H34,H35,H39,H46)</f>
        <v>0</v>
      </c>
      <c r="I28" s="10"/>
    </row>
    <row r="29" spans="1:9">
      <c r="A29" s="31" t="s">
        <v>127</v>
      </c>
      <c r="B29" s="21"/>
      <c r="C29" s="84">
        <f>SUM(C26:C28)</f>
        <v>0</v>
      </c>
      <c r="D29" s="84">
        <f>SUM(D26:D28)</f>
        <v>0</v>
      </c>
      <c r="E29" s="84">
        <f>SUM(E26:E28)</f>
        <v>0</v>
      </c>
      <c r="F29" s="84">
        <f>SUM(F26:F28)</f>
        <v>0</v>
      </c>
      <c r="G29" s="84">
        <f>SUM(G26:G28)</f>
        <v>0</v>
      </c>
      <c r="H29" s="84">
        <f>SUM(H26:H28)</f>
        <v>0</v>
      </c>
      <c r="I29" s="10"/>
    </row>
    <row r="30" spans="1:10">
      <c r="A30" s="63"/>
      <c r="C30" s="39"/>
      <c r="D30" s="39"/>
      <c r="E30" s="39"/>
      <c r="F30" s="39"/>
      <c r="G30" s="39"/>
      <c r="H30" s="39"/>
      <c r="J30" t="s">
        <v>163</v>
      </c>
    </row>
    <row r="31" spans="1:16">
      <c r="A31" s="21"/>
      <c r="B31" s="40"/>
      <c r="C31" s="40"/>
      <c r="D31" s="40"/>
      <c r="E31" s="40"/>
      <c r="F31" s="39"/>
      <c r="G31" s="39"/>
      <c r="H31" s="39"/>
      <c r="K31" s="187" t="s">
        <v>148</v>
      </c>
      <c r="L31" s="187"/>
      <c r="M31" s="187"/>
      <c r="N31" s="187"/>
      <c r="O31" s="187"/>
      <c r="P31" s="187"/>
    </row>
    <row r="32" spans="1:16" ht="15.75" thickBot="1">
      <c r="A32" s="23" t="s">
        <v>121</v>
      </c>
      <c r="B32" s="22" t="s">
        <v>43</v>
      </c>
      <c r="C32" s="40"/>
      <c r="D32" s="40"/>
      <c r="F32" s="39"/>
      <c r="G32" s="39"/>
      <c r="H32" s="39"/>
      <c r="K32" s="141" t="str">
        <f>K9</f>
        <v>2023/24</v>
      </c>
      <c r="L32" s="141" t="str">
        <f>L9</f>
        <v>2024/25</v>
      </c>
      <c r="M32" s="141" t="str">
        <f>M9</f>
        <v>2025/26</v>
      </c>
      <c r="N32" s="141" t="str">
        <f>N9</f>
        <v>2026/27</v>
      </c>
      <c r="O32" s="141" t="str">
        <f>O9</f>
        <v>2027/28</v>
      </c>
      <c r="P32" s="141" t="str">
        <f>P9</f>
        <v>2028/29</v>
      </c>
    </row>
    <row r="33" spans="1:16">
      <c r="A33" s="27" t="s">
        <v>64</v>
      </c>
      <c r="B33" s="85">
        <v>1</v>
      </c>
      <c r="C33" s="85">
        <f>C10*$B33</f>
        <v>0</v>
      </c>
      <c r="D33" s="85">
        <f>D10*$B33</f>
        <v>0</v>
      </c>
      <c r="E33" s="85">
        <f>E10*$B33</f>
        <v>0</v>
      </c>
      <c r="F33" s="85">
        <f>F10*$B33</f>
        <v>0</v>
      </c>
      <c r="G33" s="85">
        <f>G10*$B33</f>
        <v>0</v>
      </c>
      <c r="H33" s="85">
        <f>H10*$B33</f>
        <v>0</v>
      </c>
      <c r="J33" s="127">
        <f>'Ideal Case'!J33</f>
        <v>0</v>
      </c>
      <c r="K33" s="90"/>
      <c r="L33" s="90">
        <f>C33*$J$33</f>
        <v>0</v>
      </c>
      <c r="M33" s="90">
        <f>D33*$J$33</f>
        <v>0</v>
      </c>
      <c r="N33" s="90">
        <f>E33*$J$33</f>
        <v>0</v>
      </c>
      <c r="O33" s="90">
        <f>F33*$J$33</f>
        <v>0</v>
      </c>
      <c r="P33" s="90">
        <f>G33*$J$33</f>
        <v>0</v>
      </c>
    </row>
    <row r="34" spans="1:16">
      <c r="A34" s="27" t="s">
        <v>116</v>
      </c>
      <c r="B34" s="85">
        <v>0.5</v>
      </c>
      <c r="C34" s="85">
        <f>C11*$B34</f>
        <v>0</v>
      </c>
      <c r="D34" s="85">
        <f>D11*$B34</f>
        <v>0</v>
      </c>
      <c r="E34" s="85">
        <f>E11*$B34</f>
        <v>0</v>
      </c>
      <c r="F34" s="85">
        <f>F11*$B34</f>
        <v>0</v>
      </c>
      <c r="G34" s="85">
        <f>G11*$B34</f>
        <v>0</v>
      </c>
      <c r="H34" s="85">
        <f>H11*$B34</f>
        <v>0</v>
      </c>
      <c r="J34" s="127">
        <f>'Ideal Case'!J34</f>
        <v>0</v>
      </c>
      <c r="K34" s="90"/>
      <c r="L34" s="90">
        <f>C34*$J$33</f>
        <v>0</v>
      </c>
      <c r="M34" s="90">
        <f>D34*$J$33</f>
        <v>0</v>
      </c>
      <c r="N34" s="90">
        <f>E34*$J$33</f>
        <v>0</v>
      </c>
      <c r="O34" s="90">
        <f>F34*$J$33</f>
        <v>0</v>
      </c>
      <c r="P34" s="90">
        <f>G34*$J$33</f>
        <v>0</v>
      </c>
    </row>
    <row r="35" spans="1:16">
      <c r="A35" s="27" t="s">
        <v>117</v>
      </c>
      <c r="B35" s="85">
        <v>0.5</v>
      </c>
      <c r="C35" s="85">
        <f>C12*$B35</f>
        <v>0</v>
      </c>
      <c r="D35" s="85">
        <f>D12*$B35</f>
        <v>0</v>
      </c>
      <c r="E35" s="85">
        <f>E12*$B35</f>
        <v>0</v>
      </c>
      <c r="F35" s="85">
        <f>F12*$B35</f>
        <v>0</v>
      </c>
      <c r="G35" s="85">
        <f>G12*$B35</f>
        <v>0</v>
      </c>
      <c r="H35" s="85">
        <f>H12*$B35</f>
        <v>0</v>
      </c>
      <c r="J35" s="127">
        <f>'Ideal Case'!J35</f>
        <v>0</v>
      </c>
      <c r="K35" s="90"/>
      <c r="L35" s="90">
        <f>C35*$J$33</f>
        <v>0</v>
      </c>
      <c r="M35" s="90">
        <f>D35*$J$33</f>
        <v>0</v>
      </c>
      <c r="N35" s="90">
        <f>E35*$J$33</f>
        <v>0</v>
      </c>
      <c r="O35" s="90">
        <f>F35*$J$33</f>
        <v>0</v>
      </c>
      <c r="P35" s="90">
        <f>G35*$J$33</f>
        <v>0</v>
      </c>
    </row>
    <row r="36" spans="1:16">
      <c r="A36" s="29" t="s">
        <v>115</v>
      </c>
      <c r="B36" s="85">
        <v>1</v>
      </c>
      <c r="C36" s="85">
        <f>C13*$B36</f>
        <v>0</v>
      </c>
      <c r="D36" s="85">
        <f>D13*$B36</f>
        <v>0</v>
      </c>
      <c r="E36" s="85">
        <f>E13*$B36</f>
        <v>0</v>
      </c>
      <c r="F36" s="85">
        <f>F13*$B36</f>
        <v>0</v>
      </c>
      <c r="G36" s="85">
        <f>G13*$B36</f>
        <v>0</v>
      </c>
      <c r="H36" s="85">
        <f>H13*$B36</f>
        <v>0</v>
      </c>
      <c r="J36" s="127">
        <f>'Ideal Case'!J36</f>
        <v>0</v>
      </c>
      <c r="K36" s="90"/>
      <c r="L36" s="90">
        <f>C36*$J$33</f>
        <v>0</v>
      </c>
      <c r="M36" s="90">
        <f>D36*$J$33</f>
        <v>0</v>
      </c>
      <c r="N36" s="90">
        <f>E36*$J$33</f>
        <v>0</v>
      </c>
      <c r="O36" s="90">
        <f>F36*$J$33</f>
        <v>0</v>
      </c>
      <c r="P36" s="90">
        <f>G36*$J$33</f>
        <v>0</v>
      </c>
    </row>
    <row r="37" spans="1:16">
      <c r="A37" s="27" t="s">
        <v>57</v>
      </c>
      <c r="B37" s="85">
        <v>0.67</v>
      </c>
      <c r="C37" s="85">
        <f>C14*$B37</f>
        <v>0</v>
      </c>
      <c r="D37" s="85">
        <f>D14*$B37</f>
        <v>0</v>
      </c>
      <c r="E37" s="85">
        <f>E14*$B37</f>
        <v>0</v>
      </c>
      <c r="F37" s="85">
        <f>F14*$B37</f>
        <v>0</v>
      </c>
      <c r="G37" s="85">
        <f>G14*$B37</f>
        <v>0</v>
      </c>
      <c r="H37" s="85">
        <f>H14*$B37</f>
        <v>0</v>
      </c>
      <c r="J37" s="127">
        <f>'Ideal Case'!J37</f>
        <v>0</v>
      </c>
      <c r="K37" s="90"/>
      <c r="L37" s="90"/>
      <c r="M37" s="90"/>
      <c r="N37" s="90"/>
      <c r="O37" s="90"/>
      <c r="P37" s="90"/>
    </row>
    <row r="38" spans="1:16">
      <c r="A38" s="29" t="s">
        <v>69</v>
      </c>
      <c r="B38" s="85">
        <v>0.33</v>
      </c>
      <c r="C38" s="85">
        <f>C15*$B38</f>
        <v>0</v>
      </c>
      <c r="D38" s="85">
        <f>D15*$B38</f>
        <v>0</v>
      </c>
      <c r="E38" s="85">
        <f>E15*$B38</f>
        <v>0</v>
      </c>
      <c r="F38" s="85">
        <f>F15*$B38</f>
        <v>0</v>
      </c>
      <c r="G38" s="85">
        <f>G15*$B38</f>
        <v>0</v>
      </c>
      <c r="H38" s="85">
        <f>H15*$B38</f>
        <v>0</v>
      </c>
      <c r="J38" s="127">
        <f>'Ideal Case'!J38</f>
        <v>0</v>
      </c>
      <c r="K38" s="90"/>
      <c r="L38" s="90"/>
      <c r="M38" s="90"/>
      <c r="N38" s="90"/>
      <c r="O38" s="90"/>
      <c r="P38" s="90"/>
    </row>
    <row r="39" spans="1:16">
      <c r="A39" s="27" t="s">
        <v>118</v>
      </c>
      <c r="B39" s="85">
        <f>15/180</f>
        <v>0.083333333333333329</v>
      </c>
      <c r="C39" s="85">
        <f>C16*$B39</f>
        <v>0</v>
      </c>
      <c r="D39" s="85">
        <f>D16*$B39</f>
        <v>0</v>
      </c>
      <c r="E39" s="85">
        <f>E16*$B39</f>
        <v>0</v>
      </c>
      <c r="F39" s="85">
        <f>F16*$B39</f>
        <v>0</v>
      </c>
      <c r="G39" s="85">
        <f>G16*$B39</f>
        <v>0</v>
      </c>
      <c r="H39" s="85">
        <f>H16*$B39</f>
        <v>0</v>
      </c>
      <c r="K39" s="90"/>
      <c r="L39" s="90"/>
      <c r="M39" s="90"/>
      <c r="N39" s="90"/>
      <c r="O39" s="90"/>
      <c r="P39" s="90"/>
    </row>
    <row r="40" spans="1:16">
      <c r="A40" s="27" t="s">
        <v>78</v>
      </c>
      <c r="B40" s="85">
        <v>1</v>
      </c>
      <c r="C40" s="85">
        <f>C17*$B40</f>
        <v>0</v>
      </c>
      <c r="D40" s="85">
        <f>D17*$B40</f>
        <v>0</v>
      </c>
      <c r="E40" s="85">
        <f>E17*$B40</f>
        <v>0</v>
      </c>
      <c r="F40" s="85">
        <f>F17*$B40</f>
        <v>0</v>
      </c>
      <c r="G40" s="85">
        <f>G17*$B40</f>
        <v>0</v>
      </c>
      <c r="H40" s="85">
        <f>H17*$B40</f>
        <v>0</v>
      </c>
      <c r="K40" s="90"/>
      <c r="L40" s="90"/>
      <c r="M40" s="90"/>
      <c r="N40" s="90"/>
      <c r="O40" s="90"/>
      <c r="P40" s="90"/>
    </row>
    <row r="41" spans="1:16">
      <c r="A41" s="27" t="s">
        <v>79</v>
      </c>
      <c r="B41" s="85">
        <f>B37</f>
        <v>0.67</v>
      </c>
      <c r="C41" s="85">
        <f>C18*$B41</f>
        <v>0</v>
      </c>
      <c r="D41" s="85">
        <f>D18*$B41</f>
        <v>0</v>
      </c>
      <c r="E41" s="85">
        <f>E18*$B41</f>
        <v>0</v>
      </c>
      <c r="F41" s="85">
        <f>F18*$B41</f>
        <v>0</v>
      </c>
      <c r="G41" s="85">
        <f>G18*$B41</f>
        <v>0</v>
      </c>
      <c r="H41" s="85">
        <f>H18*$B41</f>
        <v>0</v>
      </c>
      <c r="K41" s="90"/>
      <c r="L41" s="90"/>
      <c r="M41" s="90"/>
      <c r="N41" s="90"/>
      <c r="O41" s="90"/>
      <c r="P41" s="90"/>
    </row>
    <row r="42" spans="1:16">
      <c r="A42" s="27" t="s">
        <v>80</v>
      </c>
      <c r="B42" s="85">
        <f>B38</f>
        <v>0.33</v>
      </c>
      <c r="C42" s="85">
        <f>C19*$B42</f>
        <v>0</v>
      </c>
      <c r="D42" s="85">
        <f>D19*$B42</f>
        <v>0</v>
      </c>
      <c r="E42" s="85">
        <f>E19*$B42</f>
        <v>0</v>
      </c>
      <c r="F42" s="85">
        <f>F19*$B42</f>
        <v>0</v>
      </c>
      <c r="G42" s="85">
        <f>G19*$B42</f>
        <v>0</v>
      </c>
      <c r="H42" s="85">
        <f>H19*$B42</f>
        <v>0</v>
      </c>
      <c r="K42" s="90"/>
      <c r="L42" s="90"/>
      <c r="M42" s="90"/>
      <c r="N42" s="90"/>
      <c r="O42" s="90"/>
      <c r="P42" s="90"/>
    </row>
    <row r="43" spans="1:16">
      <c r="A43" s="29" t="s">
        <v>122</v>
      </c>
      <c r="B43" s="85">
        <v>1</v>
      </c>
      <c r="C43" s="85">
        <f>C20*$B43</f>
        <v>0</v>
      </c>
      <c r="D43" s="85">
        <f>D20*$B43</f>
        <v>0</v>
      </c>
      <c r="E43" s="85">
        <f>E20*$B43</f>
        <v>0</v>
      </c>
      <c r="F43" s="85">
        <f>F20*$B43</f>
        <v>0</v>
      </c>
      <c r="G43" s="85">
        <f>G20*$B43</f>
        <v>0</v>
      </c>
      <c r="H43" s="85">
        <f>H20*$B43</f>
        <v>0</v>
      </c>
      <c r="K43" s="90"/>
      <c r="L43" s="90"/>
      <c r="M43" s="90"/>
      <c r="N43" s="90"/>
      <c r="O43" s="90"/>
      <c r="P43" s="90"/>
    </row>
    <row r="44" spans="1:16">
      <c r="A44" s="27" t="s">
        <v>92</v>
      </c>
      <c r="B44" s="85">
        <v>0.67</v>
      </c>
      <c r="C44" s="85">
        <f>C21*$B44</f>
        <v>0</v>
      </c>
      <c r="D44" s="85">
        <f>D21*$B44</f>
        <v>0</v>
      </c>
      <c r="E44" s="85">
        <f>E21*$B44</f>
        <v>0</v>
      </c>
      <c r="F44" s="85">
        <f>F21*$B44</f>
        <v>0</v>
      </c>
      <c r="G44" s="85">
        <f>G21*$B44</f>
        <v>0</v>
      </c>
      <c r="H44" s="85">
        <f>H21*$B44</f>
        <v>0</v>
      </c>
      <c r="K44" s="90"/>
      <c r="L44" s="90"/>
      <c r="M44" s="90"/>
      <c r="N44" s="90"/>
      <c r="O44" s="90"/>
      <c r="P44" s="90"/>
    </row>
    <row r="45" spans="1:16">
      <c r="A45" s="29" t="s">
        <v>91</v>
      </c>
      <c r="B45" s="85">
        <v>0.33</v>
      </c>
      <c r="C45" s="85">
        <f>C22*$B45</f>
        <v>0</v>
      </c>
      <c r="D45" s="85">
        <f>D22*$B45</f>
        <v>0</v>
      </c>
      <c r="E45" s="85">
        <f>E22*$B45</f>
        <v>0</v>
      </c>
      <c r="F45" s="85">
        <f>F22*$B45</f>
        <v>0</v>
      </c>
      <c r="G45" s="85">
        <f>G22*$B45</f>
        <v>0</v>
      </c>
      <c r="H45" s="85">
        <f>H22*$B45</f>
        <v>0</v>
      </c>
      <c r="K45" s="90"/>
      <c r="L45" s="90"/>
      <c r="M45" s="90"/>
      <c r="N45" s="90"/>
      <c r="O45" s="90"/>
      <c r="P45" s="90"/>
    </row>
    <row r="46" spans="1:16">
      <c r="A46" s="27" t="s">
        <v>73</v>
      </c>
      <c r="B46" s="85">
        <f>15/180</f>
        <v>0.083333333333333329</v>
      </c>
      <c r="C46" s="85">
        <f>C23*$B46</f>
        <v>0</v>
      </c>
      <c r="D46" s="85">
        <f>D23*$B46</f>
        <v>0</v>
      </c>
      <c r="E46" s="85">
        <f>E23*$B46</f>
        <v>0</v>
      </c>
      <c r="F46" s="85">
        <f>F23*$B46</f>
        <v>0</v>
      </c>
      <c r="G46" s="85">
        <f>G23*$B46</f>
        <v>0</v>
      </c>
      <c r="H46" s="85">
        <f>H23*$B46</f>
        <v>0</v>
      </c>
      <c r="K46" s="90"/>
      <c r="L46" s="90"/>
      <c r="M46" s="90"/>
      <c r="N46" s="90"/>
      <c r="O46" s="90"/>
      <c r="P46" s="90"/>
    </row>
    <row r="47" spans="1:16" customHeight="1" thickBot="1">
      <c r="A47" s="80"/>
      <c r="B47" s="81"/>
      <c r="C47" s="81"/>
      <c r="D47" s="81"/>
      <c r="E47" s="81"/>
      <c r="F47" s="81"/>
      <c r="G47" s="81"/>
      <c r="H47" s="81"/>
      <c r="I47" s="8"/>
      <c r="J47" s="8"/>
      <c r="K47" s="174">
        <f>SUM(K33:K46)</f>
        <v>0</v>
      </c>
      <c r="L47" s="174">
        <f>SUM(L33:L46)</f>
        <v>0</v>
      </c>
      <c r="M47" s="174">
        <f>SUM(M33:M46)</f>
        <v>0</v>
      </c>
      <c r="N47" s="174">
        <f>SUM(N33:N46)</f>
        <v>0</v>
      </c>
      <c r="O47" s="174">
        <f>SUM(O33:O46)</f>
        <v>0</v>
      </c>
      <c r="P47" s="174">
        <f>SUM(P33:P46)</f>
        <v>0</v>
      </c>
    </row>
    <row r="48" spans="1:16" ht="15.75" thickTop="1">
      <c r="A48" s="27"/>
      <c r="B48" s="81"/>
      <c r="C48" s="81"/>
      <c r="D48" s="81"/>
      <c r="E48" s="81"/>
      <c r="F48" s="81"/>
      <c r="G48" s="81"/>
      <c r="H48" s="81"/>
      <c r="K48" s="106"/>
      <c r="L48" s="106"/>
      <c r="M48" s="106"/>
      <c r="N48" s="106"/>
      <c r="O48" s="106"/>
      <c r="P48" s="106"/>
    </row>
    <row r="49" spans="1:16" customHeight="1" thickBot="1">
      <c r="A49" s="29" t="s">
        <v>125</v>
      </c>
      <c r="B49" s="40"/>
      <c r="C49" s="86">
        <f>SUM(C33:C47)</f>
        <v>0</v>
      </c>
      <c r="D49" s="86">
        <f>SUM(D33:D47)</f>
        <v>0</v>
      </c>
      <c r="E49" s="86">
        <f>SUM(E33:E47)</f>
        <v>0</v>
      </c>
      <c r="F49" s="86">
        <f>SUM(F33:F47)</f>
        <v>0</v>
      </c>
      <c r="G49" s="86">
        <f>SUM(G33:G47)</f>
        <v>0</v>
      </c>
      <c r="H49" s="86">
        <f>SUM(H33:H47)</f>
        <v>0</v>
      </c>
      <c r="J49" s="111" t="s">
        <v>102</v>
      </c>
      <c r="K49" s="175">
        <f>K25+K47</f>
        <v>0</v>
      </c>
      <c r="L49" s="112">
        <f>L25+L47</f>
        <v>0</v>
      </c>
      <c r="M49" s="112">
        <f>M25+M47</f>
        <v>0</v>
      </c>
      <c r="N49" s="112">
        <f>N25+N47</f>
        <v>0</v>
      </c>
      <c r="O49" s="112">
        <f>O25+O47</f>
        <v>0</v>
      </c>
      <c r="P49" s="112">
        <f>P25+P47</f>
        <v>0</v>
      </c>
    </row>
    <row r="50" spans="1:16" ht="15.75" thickTop="1">
      <c r="A50" s="21"/>
      <c r="B50" s="40"/>
      <c r="C50" s="133">
        <f>C49-C29</f>
        <v>0</v>
      </c>
      <c r="D50" s="133">
        <f>D49-D29</f>
        <v>0</v>
      </c>
      <c r="E50" s="133">
        <f>E49-E29</f>
        <v>0</v>
      </c>
      <c r="F50" s="133">
        <f>F49-F29</f>
        <v>0</v>
      </c>
      <c r="G50" s="133">
        <f>G49-G29</f>
        <v>0</v>
      </c>
      <c r="H50" s="133">
        <f>H49-H29</f>
        <v>0</v>
      </c>
      <c r="L50" s="107"/>
      <c r="M50" s="103"/>
      <c r="N50" s="103"/>
      <c r="O50" s="103"/>
      <c r="P50" s="103"/>
    </row>
    <row r="51" spans="1:16">
      <c r="A51" s="21"/>
      <c r="B51" s="40"/>
      <c r="C51" s="40"/>
      <c r="D51" s="40"/>
      <c r="E51" s="40"/>
      <c r="F51" s="39"/>
      <c r="G51" s="39"/>
      <c r="H51" s="39"/>
      <c r="L51" s="107"/>
      <c r="M51" s="110"/>
      <c r="N51" s="110"/>
      <c r="O51" s="110"/>
      <c r="P51" s="110"/>
    </row>
    <row r="52" spans="1:16">
      <c r="A52" s="21"/>
      <c r="B52" s="40"/>
      <c r="C52" s="40"/>
      <c r="D52" s="40"/>
      <c r="E52" s="40"/>
      <c r="F52" s="39"/>
      <c r="G52" s="39"/>
      <c r="H52" s="39"/>
      <c r="L52" s="107"/>
      <c r="M52" s="110"/>
      <c r="N52" s="110"/>
      <c r="O52" s="110"/>
      <c r="P52" s="110"/>
    </row>
    <row r="53" spans="1:16" ht="18.75">
      <c r="A53" s="38" t="s">
        <v>97</v>
      </c>
      <c r="K53" s="187" t="s">
        <v>42</v>
      </c>
      <c r="L53" s="187"/>
      <c r="M53" s="187"/>
      <c r="N53" s="187"/>
      <c r="O53" s="187"/>
      <c r="P53" s="187"/>
    </row>
    <row r="54" spans="1:16" ht="15.75" thickBot="1">
      <c r="A54" t="s">
        <v>151</v>
      </c>
      <c r="C54" s="24" t="str">
        <f>C9</f>
        <v>2023/24</v>
      </c>
      <c r="D54" s="24" t="str">
        <f>D9</f>
        <v>2024/25</v>
      </c>
      <c r="E54" s="24" t="str">
        <f>E9</f>
        <v>2025/26</v>
      </c>
      <c r="F54" s="24" t="str">
        <f>F9</f>
        <v>2026/27</v>
      </c>
      <c r="G54" s="24" t="str">
        <f>G9</f>
        <v>2027/28</v>
      </c>
      <c r="H54" s="24" t="str">
        <f>H9</f>
        <v>2028/29</v>
      </c>
      <c r="I54" s="88" t="s">
        <v>155</v>
      </c>
      <c r="J54" t="s">
        <v>156</v>
      </c>
      <c r="K54" s="141" t="str">
        <f>K32</f>
        <v>2023/24</v>
      </c>
      <c r="L54" s="141" t="str">
        <f>L32</f>
        <v>2024/25</v>
      </c>
      <c r="M54" s="141" t="str">
        <f>M32</f>
        <v>2025/26</v>
      </c>
      <c r="N54" s="141" t="str">
        <f>N32</f>
        <v>2026/27</v>
      </c>
      <c r="O54" s="141" t="str">
        <f>O32</f>
        <v>2027/28</v>
      </c>
      <c r="P54" s="141" t="str">
        <f>P32</f>
        <v>2028/29</v>
      </c>
    </row>
    <row r="55" spans="1:11">
      <c r="A55" s="1" t="s">
        <v>98</v>
      </c>
      <c r="B55" s="14" t="s">
        <v>25</v>
      </c>
      <c r="C55" s="15"/>
      <c r="D55" s="15" t="s">
        <v>56</v>
      </c>
      <c r="K55" s="32"/>
    </row>
    <row r="56" spans="1:17">
      <c r="A56" s="4" t="s">
        <v>149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K56" s="104"/>
      <c r="L56" s="104"/>
      <c r="M56" s="104"/>
      <c r="N56" s="104"/>
      <c r="O56" s="104"/>
      <c r="P56" s="104"/>
      <c r="Q56" t="s">
        <v>162</v>
      </c>
    </row>
    <row r="57" spans="1:16">
      <c r="A57" s="4" t="s">
        <v>152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K57" s="104"/>
      <c r="L57" s="104"/>
      <c r="M57" s="104"/>
      <c r="N57" s="104"/>
      <c r="O57" s="104"/>
      <c r="P57" s="104"/>
    </row>
    <row r="58" spans="1:16">
      <c r="A58" s="4" t="s">
        <v>153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K58" s="104"/>
      <c r="L58" s="104"/>
      <c r="M58" s="104"/>
      <c r="N58" s="104"/>
      <c r="O58" s="104"/>
      <c r="P58" s="104"/>
    </row>
    <row r="59" spans="1:16">
      <c r="A59" s="4" t="s">
        <v>154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177"/>
      <c r="K59" s="104"/>
      <c r="L59" s="104"/>
      <c r="M59" s="104"/>
      <c r="N59" s="104"/>
      <c r="O59" s="104"/>
      <c r="P59" s="104"/>
    </row>
    <row r="60" spans="1:16">
      <c r="A60" s="4" t="s">
        <v>143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K60" s="104"/>
      <c r="L60" s="104"/>
      <c r="M60" s="104"/>
      <c r="N60" s="104"/>
      <c r="O60" s="104"/>
      <c r="P60" s="104"/>
    </row>
    <row r="61" spans="1:16">
      <c r="A61" s="4" t="s">
        <v>150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K61" s="104"/>
      <c r="L61" s="104"/>
      <c r="M61" s="104"/>
      <c r="N61" s="104"/>
      <c r="O61" s="104"/>
      <c r="P61" s="104"/>
    </row>
    <row r="62" spans="1:16">
      <c r="A62" s="4" t="s">
        <v>142</v>
      </c>
      <c r="C62" s="18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K62" s="104"/>
      <c r="L62" s="104"/>
      <c r="M62" s="104"/>
      <c r="N62" s="104"/>
      <c r="O62" s="104"/>
      <c r="P62" s="104"/>
    </row>
    <row r="63" spans="1:16">
      <c r="A63" s="4" t="s">
        <v>141</v>
      </c>
      <c r="C63" s="18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88"/>
      <c r="K63" s="104"/>
      <c r="L63" s="104"/>
      <c r="M63" s="104"/>
      <c r="N63" s="104"/>
      <c r="O63" s="104"/>
      <c r="P63" s="104"/>
    </row>
    <row r="64" spans="1:16">
      <c r="A64" s="4"/>
      <c r="C64" s="18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88"/>
      <c r="K64" s="104"/>
      <c r="L64" s="104"/>
      <c r="M64" s="104"/>
      <c r="N64" s="104"/>
      <c r="O64" s="104"/>
      <c r="P64" s="104"/>
    </row>
    <row r="65" spans="1:16">
      <c r="A65" s="4"/>
      <c r="C65" s="18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88"/>
      <c r="K65" s="104"/>
      <c r="L65" s="104"/>
      <c r="M65" s="104"/>
      <c r="N65" s="104"/>
      <c r="O65" s="104"/>
      <c r="P65" s="104"/>
    </row>
    <row r="66" spans="1:16">
      <c r="A66" s="4"/>
      <c r="C66" s="18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88"/>
      <c r="K66" s="104"/>
      <c r="L66" s="104"/>
      <c r="M66" s="104"/>
      <c r="N66" s="104"/>
      <c r="O66" s="104"/>
      <c r="P66" s="104"/>
    </row>
    <row r="67" spans="1:16" ht="19.9" customHeight="1">
      <c r="A67" s="4"/>
      <c r="C67" s="1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88"/>
      <c r="K67" s="104"/>
      <c r="L67" s="104"/>
      <c r="M67" s="104"/>
      <c r="N67" s="104"/>
      <c r="O67" s="104"/>
      <c r="P67" s="104"/>
    </row>
    <row r="68" spans="3:16" ht="19.9" customHeight="1">
      <c r="C68" s="2"/>
      <c r="D68" s="2"/>
      <c r="K68" s="113">
        <f>SUM(K56:K67)</f>
        <v>0</v>
      </c>
      <c r="L68" s="113">
        <f>SUM(L56:L67)</f>
        <v>0</v>
      </c>
      <c r="M68" s="113">
        <f>SUM(M56:M67)</f>
        <v>0</v>
      </c>
      <c r="N68" s="113">
        <f>SUM(N56:N67)</f>
        <v>0</v>
      </c>
      <c r="O68" s="113">
        <f>SUM(O56:O67)</f>
        <v>0</v>
      </c>
      <c r="P68" s="113">
        <f>SUM(P56:P67)</f>
        <v>0</v>
      </c>
    </row>
    <row r="69" spans="3:16" ht="19.9" customHeight="1">
      <c r="C69" s="2"/>
      <c r="D69" s="2"/>
      <c r="L69" s="110"/>
      <c r="M69" s="110"/>
      <c r="N69" s="110"/>
      <c r="O69" s="110"/>
      <c r="P69" s="110"/>
    </row>
    <row r="70" spans="1:4" ht="19.9" customHeight="1">
      <c r="A70" s="38" t="s">
        <v>99</v>
      </c>
      <c r="C70" s="2"/>
      <c r="D70" s="2"/>
    </row>
    <row r="71" spans="1:4" ht="19.9" customHeight="1">
      <c r="A71" t="s">
        <v>157</v>
      </c>
      <c r="C71" s="2"/>
      <c r="D71" s="2"/>
    </row>
    <row r="72" spans="1:8">
      <c r="A72" s="25" t="s">
        <v>100</v>
      </c>
      <c r="C72" s="3" t="s">
        <v>3</v>
      </c>
      <c r="D72" s="3" t="s">
        <v>3</v>
      </c>
      <c r="E72" s="3" t="s">
        <v>3</v>
      </c>
      <c r="F72" s="3" t="s">
        <v>3</v>
      </c>
      <c r="G72" s="3" t="s">
        <v>3</v>
      </c>
      <c r="H72" s="3" t="s">
        <v>3</v>
      </c>
    </row>
    <row r="73" spans="1:8">
      <c r="A73" s="25"/>
      <c r="C73" s="3"/>
      <c r="D73" s="3"/>
      <c r="E73" s="3"/>
      <c r="F73" s="3"/>
      <c r="G73" s="3"/>
      <c r="H73" s="3"/>
    </row>
    <row r="74" spans="3:16" s="26" customFormat="1"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/>
      <c r="K74" s="104">
        <f>C74</f>
        <v>0</v>
      </c>
      <c r="L74" s="104">
        <f>D74</f>
        <v>0</v>
      </c>
      <c r="M74" s="104">
        <f>E74</f>
        <v>0</v>
      </c>
      <c r="N74" s="104">
        <f>F74</f>
        <v>0</v>
      </c>
      <c r="O74" s="104">
        <f>G74</f>
        <v>0</v>
      </c>
      <c r="P74" s="104">
        <f>H74</f>
        <v>0</v>
      </c>
    </row>
    <row r="75" spans="1:16" s="26" customFormat="1">
      <c r="A75" s="26" t="s">
        <v>106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/>
      <c r="K75" s="104">
        <f>C75</f>
        <v>0</v>
      </c>
      <c r="L75" s="104">
        <f>D75</f>
        <v>0</v>
      </c>
      <c r="M75" s="104">
        <f>E75</f>
        <v>0</v>
      </c>
      <c r="N75" s="104">
        <f>F75</f>
        <v>0</v>
      </c>
      <c r="O75" s="104">
        <f>G75</f>
        <v>0</v>
      </c>
      <c r="P75" s="104">
        <f>H75</f>
        <v>0</v>
      </c>
    </row>
    <row r="76" spans="1:16" s="26" customFormat="1">
      <c r="A76" s="26" t="s">
        <v>90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/>
      <c r="K76" s="104">
        <f>C76</f>
        <v>0</v>
      </c>
      <c r="L76" s="104">
        <f>D76</f>
        <v>0</v>
      </c>
      <c r="M76" s="104">
        <f>E76</f>
        <v>0</v>
      </c>
      <c r="N76" s="104">
        <f>F76</f>
        <v>0</v>
      </c>
      <c r="O76" s="104">
        <f>G76</f>
        <v>0</v>
      </c>
      <c r="P76" s="104">
        <f>H76</f>
        <v>0</v>
      </c>
    </row>
    <row r="77" spans="1:16" s="26" customFormat="1">
      <c r="A77" s="76" t="s">
        <v>114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/>
      <c r="K77" s="104">
        <f>C77</f>
        <v>0</v>
      </c>
      <c r="L77" s="104">
        <f>D77</f>
        <v>0</v>
      </c>
      <c r="M77" s="104">
        <f>E77</f>
        <v>0</v>
      </c>
      <c r="N77" s="104">
        <f>F77</f>
        <v>0</v>
      </c>
      <c r="O77" s="104">
        <f>G77</f>
        <v>0</v>
      </c>
      <c r="P77" s="104">
        <f>H77</f>
        <v>0</v>
      </c>
    </row>
    <row r="78" spans="1:16" s="26" customFormat="1">
      <c r="A78" s="26" t="s">
        <v>60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/>
      <c r="K78" s="104">
        <f>C78</f>
        <v>0</v>
      </c>
      <c r="L78" s="104">
        <f>D78</f>
        <v>0</v>
      </c>
      <c r="M78" s="104">
        <f>E78</f>
        <v>0</v>
      </c>
      <c r="N78" s="104">
        <f>F78</f>
        <v>0</v>
      </c>
      <c r="O78" s="104">
        <f>G78</f>
        <v>0</v>
      </c>
      <c r="P78" s="104">
        <f>H78</f>
        <v>0</v>
      </c>
    </row>
    <row r="79" spans="1:16">
      <c r="A79" t="s">
        <v>2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K79" s="104">
        <f>C79</f>
        <v>0</v>
      </c>
      <c r="L79" s="104">
        <f>D79</f>
        <v>0</v>
      </c>
      <c r="M79" s="104">
        <f>E79</f>
        <v>0</v>
      </c>
      <c r="N79" s="104">
        <f>F79</f>
        <v>0</v>
      </c>
      <c r="O79" s="104">
        <f>G79</f>
        <v>0</v>
      </c>
      <c r="P79" s="104">
        <f>H79</f>
        <v>0</v>
      </c>
    </row>
    <row r="80" spans="1:11">
      <c r="A80" s="25"/>
      <c r="C80" s="3"/>
      <c r="D80" s="3"/>
      <c r="E80" s="3"/>
      <c r="F80" s="3"/>
      <c r="G80" s="3"/>
      <c r="H80" s="3"/>
      <c r="K80" s="32"/>
    </row>
    <row r="81" spans="1:11">
      <c r="A81" s="25"/>
      <c r="C81" s="3"/>
      <c r="D81" s="3"/>
      <c r="E81" s="3"/>
      <c r="F81" s="3"/>
      <c r="G81" s="3"/>
      <c r="H81" s="3"/>
      <c r="K81" s="32"/>
    </row>
    <row r="82" spans="1:11">
      <c r="A82" s="25" t="s">
        <v>101</v>
      </c>
      <c r="C82" s="3"/>
      <c r="D82" s="3"/>
      <c r="E82" s="3"/>
      <c r="F82" s="3"/>
      <c r="G82" s="3"/>
      <c r="H82" s="3"/>
      <c r="K82" s="32"/>
    </row>
    <row r="83" spans="1:11" ht="5.25" customHeight="1">
      <c r="A83" s="25"/>
      <c r="C83" s="3"/>
      <c r="D83" s="3"/>
      <c r="E83" s="3"/>
      <c r="F83" s="3"/>
      <c r="G83" s="3"/>
      <c r="H83" s="3"/>
      <c r="K83" s="32"/>
    </row>
    <row r="84" spans="1:16">
      <c r="A84" t="s">
        <v>77</v>
      </c>
      <c r="C84" s="70">
        <v>0</v>
      </c>
      <c r="D84" s="70">
        <f>(D15*0.2)*500</f>
        <v>0</v>
      </c>
      <c r="E84" s="70">
        <f>(E15*0.2)*500</f>
        <v>0</v>
      </c>
      <c r="F84" s="70">
        <f>(F15*0.2)*500</f>
        <v>0</v>
      </c>
      <c r="G84" s="70">
        <f>(G15*0.2)*500</f>
        <v>0</v>
      </c>
      <c r="H84" s="70">
        <f>(H15*0.2)*500</f>
        <v>0</v>
      </c>
      <c r="I84" t="s">
        <v>140</v>
      </c>
      <c r="K84" s="104">
        <f>(3000*SUM(C13,C20)+(900*SUM(C10,C12,C17,C19)))</f>
        <v>0</v>
      </c>
      <c r="L84" s="104">
        <f>D84</f>
        <v>0</v>
      </c>
      <c r="M84" s="104">
        <f>E84</f>
        <v>0</v>
      </c>
      <c r="N84" s="104">
        <f>F84</f>
        <v>0</v>
      </c>
      <c r="O84" s="104">
        <f>G84</f>
        <v>0</v>
      </c>
      <c r="P84" s="104">
        <f>H84</f>
        <v>0</v>
      </c>
    </row>
    <row r="85" spans="1:16">
      <c r="A85" t="s">
        <v>160</v>
      </c>
      <c r="C85" s="70">
        <v>0</v>
      </c>
      <c r="D85" s="70">
        <f>(D16*0.2)*500</f>
        <v>0</v>
      </c>
      <c r="E85" s="70">
        <f>(E16*0.2)*500</f>
        <v>0</v>
      </c>
      <c r="F85" s="70">
        <f>(F16*0.2)*500</f>
        <v>0</v>
      </c>
      <c r="G85" s="70">
        <f>(G16*0.2)*500</f>
        <v>0</v>
      </c>
      <c r="H85" s="70">
        <f>(H16*0.2)*500</f>
        <v>0</v>
      </c>
      <c r="K85" s="104">
        <f>(3000*SUM(C14,C21)+(900*SUM(C11,C13,C18,C20)))</f>
        <v>0</v>
      </c>
      <c r="L85" s="104">
        <f>D85</f>
        <v>0</v>
      </c>
      <c r="M85" s="104">
        <f>E85</f>
        <v>0</v>
      </c>
      <c r="N85" s="104">
        <f>F85</f>
        <v>0</v>
      </c>
      <c r="O85" s="104">
        <f>G85</f>
        <v>0</v>
      </c>
      <c r="P85" s="104">
        <f>H85</f>
        <v>0</v>
      </c>
    </row>
    <row r="86" spans="1:16">
      <c r="A86" s="178" t="s">
        <v>161</v>
      </c>
      <c r="C86" s="70">
        <v>0</v>
      </c>
      <c r="D86" s="70">
        <f>(D17*0.2)*500</f>
        <v>0</v>
      </c>
      <c r="E86" s="70">
        <f>(E17*0.2)*500</f>
        <v>0</v>
      </c>
      <c r="F86" s="70">
        <f>(F17*0.2)*500</f>
        <v>0</v>
      </c>
      <c r="G86" s="70">
        <f>(G17*0.2)*500</f>
        <v>0</v>
      </c>
      <c r="H86" s="70">
        <f>(H17*0.2)*500</f>
        <v>0</v>
      </c>
      <c r="K86" s="104">
        <f>(3000*SUM(C15,C22)+(900*SUM(C12,C14,C19,C21)))</f>
        <v>0</v>
      </c>
      <c r="L86" s="104">
        <f>D86</f>
        <v>0</v>
      </c>
      <c r="M86" s="104">
        <f>E86</f>
        <v>0</v>
      </c>
      <c r="N86" s="104">
        <f>F86</f>
        <v>0</v>
      </c>
      <c r="O86" s="104">
        <f>G86</f>
        <v>0</v>
      </c>
      <c r="P86" s="104">
        <f>H86</f>
        <v>0</v>
      </c>
    </row>
    <row r="87" spans="1:16">
      <c r="A87" s="178" t="s">
        <v>164</v>
      </c>
      <c r="C87" s="70">
        <v>1</v>
      </c>
      <c r="D87" s="70">
        <f>(D18*0.2)*500</f>
        <v>0</v>
      </c>
      <c r="E87" s="70">
        <f>(E18*0.2)*500</f>
        <v>0</v>
      </c>
      <c r="F87" s="70">
        <f>(F18*0.2)*500</f>
        <v>0</v>
      </c>
      <c r="G87" s="70">
        <f>(G18*0.2)*500</f>
        <v>0</v>
      </c>
      <c r="H87" s="70">
        <f>(H18*0.2)*500</f>
        <v>0</v>
      </c>
      <c r="K87" s="104">
        <f>(3000*SUM(C16,C23)+(900*SUM(C13,C15,C20,C22)))</f>
        <v>0</v>
      </c>
      <c r="L87" s="104">
        <f>D87</f>
        <v>0</v>
      </c>
      <c r="M87" s="104">
        <f>E87</f>
        <v>0</v>
      </c>
      <c r="N87" s="104">
        <f>F87</f>
        <v>0</v>
      </c>
      <c r="O87" s="104">
        <f>G87</f>
        <v>0</v>
      </c>
      <c r="P87" s="104">
        <f>H87</f>
        <v>0</v>
      </c>
    </row>
    <row r="88" spans="1:16">
      <c r="A88" t="s">
        <v>67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K88" s="104">
        <f>C88</f>
        <v>0</v>
      </c>
      <c r="L88" s="104">
        <f>D88</f>
        <v>0</v>
      </c>
      <c r="M88" s="104">
        <f>E88</f>
        <v>0</v>
      </c>
      <c r="N88" s="104">
        <f>F88</f>
        <v>0</v>
      </c>
      <c r="O88" s="104">
        <f>G88</f>
        <v>0</v>
      </c>
      <c r="P88" s="104">
        <f>H88</f>
        <v>0</v>
      </c>
    </row>
    <row r="89" spans="1:16" s="26" customFormat="1">
      <c r="A89" s="26" t="s">
        <v>93</v>
      </c>
      <c r="C89" s="70">
        <f>(K49*0.1)/2</f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/>
      <c r="K89" s="104">
        <f>C89</f>
        <v>0</v>
      </c>
      <c r="L89" s="104">
        <f>D89</f>
        <v>0</v>
      </c>
      <c r="M89" s="104">
        <f>E89</f>
        <v>0</v>
      </c>
      <c r="N89" s="104">
        <f>F89</f>
        <v>0</v>
      </c>
      <c r="O89" s="104">
        <f>G89</f>
        <v>0</v>
      </c>
      <c r="P89" s="104">
        <f>H89</f>
        <v>0</v>
      </c>
    </row>
    <row r="90" spans="1:16" s="26" customFormat="1">
      <c r="A90" s="26" t="s">
        <v>158</v>
      </c>
      <c r="C90" s="70">
        <f>(K50*0.1)/2</f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/>
      <c r="K90" s="104">
        <f>C90</f>
        <v>0</v>
      </c>
      <c r="L90" s="104">
        <f>D90</f>
        <v>0</v>
      </c>
      <c r="M90" s="104">
        <f>E90</f>
        <v>0</v>
      </c>
      <c r="N90" s="104">
        <f>F90</f>
        <v>0</v>
      </c>
      <c r="O90" s="104">
        <f>G90</f>
        <v>0</v>
      </c>
      <c r="P90" s="104">
        <f>H90</f>
        <v>0</v>
      </c>
    </row>
    <row r="91" spans="3:16" s="26" customFormat="1">
      <c r="C91" s="70">
        <f>(K51*0.1)/2</f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/>
      <c r="K91" s="104">
        <f>C91</f>
        <v>0</v>
      </c>
      <c r="L91" s="104">
        <f>D91</f>
        <v>0</v>
      </c>
      <c r="M91" s="104">
        <f>E91</f>
        <v>0</v>
      </c>
      <c r="N91" s="104">
        <f>F91</f>
        <v>0</v>
      </c>
      <c r="O91" s="104">
        <f>G91</f>
        <v>0</v>
      </c>
      <c r="P91" s="104">
        <f>H91</f>
        <v>0</v>
      </c>
    </row>
    <row r="92" spans="1:16">
      <c r="A92" t="s">
        <v>34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K92" s="104">
        <f>C92</f>
        <v>0</v>
      </c>
      <c r="L92" s="104">
        <f>D92</f>
        <v>0</v>
      </c>
      <c r="M92" s="104">
        <f>E92</f>
        <v>0</v>
      </c>
      <c r="N92" s="104">
        <f>F92</f>
        <v>0</v>
      </c>
      <c r="O92" s="104">
        <f>G92</f>
        <v>0</v>
      </c>
      <c r="P92" s="104">
        <f>H92</f>
        <v>0</v>
      </c>
    </row>
    <row r="93" spans="11:11" ht="19.9" customHeight="1">
      <c r="K93" s="32"/>
    </row>
    <row r="94" spans="11:16" ht="19.9" customHeight="1">
      <c r="K94" s="113">
        <f>SUM(K74:K93)</f>
        <v>0</v>
      </c>
      <c r="L94" s="113">
        <f>SUM(L74:L93)</f>
        <v>0</v>
      </c>
      <c r="M94" s="113">
        <f>SUM(M74:M93)</f>
        <v>0</v>
      </c>
      <c r="N94" s="113">
        <f>SUM(N74:N93)</f>
        <v>0</v>
      </c>
      <c r="O94" s="113">
        <f>SUM(O74:O93)</f>
        <v>0</v>
      </c>
      <c r="P94" s="113">
        <f>SUM(P74:P93)</f>
        <v>0</v>
      </c>
    </row>
    <row r="95" spans="11:11" ht="19.9" customHeight="1">
      <c r="K95" s="32"/>
    </row>
    <row r="96" spans="10:16" ht="19.9" customHeight="1" thickBot="1">
      <c r="J96" s="111" t="s">
        <v>103</v>
      </c>
      <c r="K96" s="105">
        <f>K94+K68</f>
        <v>0</v>
      </c>
      <c r="L96" s="105">
        <f>L94+L68</f>
        <v>0</v>
      </c>
      <c r="M96" s="105">
        <f>M94+M68</f>
        <v>0</v>
      </c>
      <c r="N96" s="105">
        <f>N94+N68</f>
        <v>0</v>
      </c>
      <c r="O96" s="105">
        <f>O94+O68</f>
        <v>0</v>
      </c>
      <c r="P96" s="105">
        <f>P94+P68</f>
        <v>0</v>
      </c>
    </row>
    <row r="97" spans="10:16" ht="15.75" thickTop="1">
      <c r="J97" s="111"/>
      <c r="K97" s="117"/>
      <c r="L97" s="117"/>
      <c r="M97" s="117"/>
      <c r="N97" s="117"/>
      <c r="O97" s="117"/>
      <c r="P97" s="117"/>
    </row>
    <row r="98" spans="10:16" ht="15.75" thickBot="1">
      <c r="J98" s="111" t="s">
        <v>104</v>
      </c>
      <c r="K98" s="128">
        <f>K49-K96</f>
        <v>0</v>
      </c>
      <c r="L98" s="128">
        <f>L49-L96</f>
        <v>0</v>
      </c>
      <c r="M98" s="128">
        <f>M49-M96</f>
        <v>0</v>
      </c>
      <c r="N98" s="128">
        <f>N49-N96</f>
        <v>0</v>
      </c>
      <c r="O98" s="128">
        <f>O49-O96</f>
        <v>0</v>
      </c>
      <c r="P98" s="128">
        <f>P49-P96</f>
        <v>0</v>
      </c>
    </row>
    <row r="99" spans="11:16" ht="15.75" thickTop="1">
      <c r="K99" s="32">
        <f>K98-'Mid Summary'!D41</f>
        <v>0</v>
      </c>
      <c r="L99" s="32">
        <f>L98-'Mid Summary'!E41</f>
        <v>0</v>
      </c>
      <c r="M99" s="32">
        <f>M98-'Mid Summary'!F41</f>
        <v>0</v>
      </c>
      <c r="N99" s="32">
        <f>N98-'Mid Summary'!G41</f>
        <v>0</v>
      </c>
      <c r="O99" s="32">
        <f>O98-'Mid Summary'!H41</f>
        <v>0</v>
      </c>
      <c r="P99" s="32">
        <f>P98-'Mid Summary'!I41</f>
        <v>0</v>
      </c>
    </row>
  </sheetData>
  <mergeCells count="3">
    <mergeCell ref="K8:P8"/>
    <mergeCell ref="K31:P31"/>
    <mergeCell ref="K53:P53"/>
  </mergeCells>
  <conditionalFormatting sqref="K76:P79 K84:P84 K88:P92">
    <cfRule type="cellIs" dxfId="25" priority="11" operator="equal">
      <formula>0</formula>
    </cfRule>
  </conditionalFormatting>
  <conditionalFormatting sqref="K74:P75">
    <cfRule type="cellIs" dxfId="24" priority="10" operator="equal">
      <formula>0</formula>
    </cfRule>
  </conditionalFormatting>
  <conditionalFormatting sqref="K60:P61 K62">
    <cfRule type="cellIs" dxfId="23" priority="9" operator="equal">
      <formula>0</formula>
    </cfRule>
  </conditionalFormatting>
  <conditionalFormatting sqref="K63:P67 K59">
    <cfRule type="cellIs" dxfId="22" priority="8" operator="equal">
      <formula>0</formula>
    </cfRule>
  </conditionalFormatting>
  <conditionalFormatting sqref="K56:P56">
    <cfRule type="cellIs" dxfId="21" priority="7" operator="equal">
      <formula>0</formula>
    </cfRule>
  </conditionalFormatting>
  <conditionalFormatting sqref="K58">
    <cfRule type="cellIs" dxfId="20" priority="6" operator="equal">
      <formula>0</formula>
    </cfRule>
  </conditionalFormatting>
  <conditionalFormatting sqref="L58:P58">
    <cfRule type="cellIs" dxfId="19" priority="5" operator="equal">
      <formula>0</formula>
    </cfRule>
  </conditionalFormatting>
  <conditionalFormatting sqref="K57:P57">
    <cfRule type="cellIs" dxfId="18" priority="4" operator="equal">
      <formula>0</formula>
    </cfRule>
  </conditionalFormatting>
  <conditionalFormatting sqref="L62:P62">
    <cfRule type="cellIs" dxfId="17" priority="3" operator="equal">
      <formula>0</formula>
    </cfRule>
  </conditionalFormatting>
  <conditionalFormatting sqref="L59:P59">
    <cfRule type="cellIs" dxfId="16" priority="2" operator="equal">
      <formula>0</formula>
    </cfRule>
  </conditionalFormatting>
  <conditionalFormatting sqref="K85:P87">
    <cfRule type="cellIs" dxfId="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Height="2" orientation="portrait"/>
  <headerFooter scaleWithDoc="1" alignWithMargins="1" differentFirst="0" differentOddEven="0">
    <oddHeader>&amp;R&amp;A</oddHeader>
    <oddFooter>&amp;L&amp;Z&amp;F&amp;R&amp;D</oddFooter>
  </headerFooter>
  <rowBreaks count="1" manualBreakCount="1">
    <brk id="100" max="13" man="1"/>
  </rowBreaks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FF0000"/>
    <pageSetUpPr fitToPage="1"/>
  </sheetPr>
  <dimension ref="A1:P69"/>
  <sheetViews>
    <sheetView topLeftCell="A1" zoomScale="85" view="normal" workbookViewId="0">
      <pane xSplit="2" ySplit="6" topLeftCell="C7" activePane="bottomRight" state="frozen"/>
      <selection pane="bottomRight" activeCell="D28" sqref="D28:I28"/>
    </sheetView>
  </sheetViews>
  <sheetFormatPr defaultRowHeight="15"/>
  <cols>
    <col min="1" max="1" width="3.75390625" customWidth="1"/>
    <col min="2" max="2" width="37.375" customWidth="1"/>
    <col min="3" max="3" width="7.625" customWidth="1"/>
    <col min="4" max="5" width="9.625" customWidth="1"/>
    <col min="10" max="10" width="9.00390625" customWidth="1"/>
  </cols>
  <sheetData>
    <row r="1" spans="1:1">
      <c r="A1" t="s">
        <v>49</v>
      </c>
    </row>
    <row r="2" spans="1:1" ht="18.75">
      <c r="A2" s="38" t="str">
        <f>Summary!A2</f>
        <v>Name of Course</v>
      </c>
    </row>
    <row r="3" spans="1:1">
      <c r="A3" s="1" t="s">
        <v>52</v>
      </c>
    </row>
    <row r="4" spans="1:1" ht="10.5" customHeight="1">
      <c r="A4" s="38"/>
    </row>
    <row r="5" spans="1:9" ht="18.75">
      <c r="A5" s="38"/>
      <c r="B5" s="1"/>
      <c r="E5" s="183"/>
      <c r="F5" s="183"/>
      <c r="G5" s="183"/>
      <c r="H5" s="183"/>
      <c r="I5" s="183"/>
    </row>
    <row r="6" spans="2:9" ht="30">
      <c r="B6" s="93"/>
      <c r="C6" s="101" t="s">
        <v>146</v>
      </c>
      <c r="D6" s="94" t="str">
        <f>Summary!B5</f>
        <v>2023/24</v>
      </c>
      <c r="E6" s="94" t="str">
        <f>Summary!C5</f>
        <v>2024/25</v>
      </c>
      <c r="F6" s="94" t="str">
        <f>Summary!D5</f>
        <v>2025/26</v>
      </c>
      <c r="G6" s="94" t="str">
        <f>Summary!E5</f>
        <v>2026/27</v>
      </c>
      <c r="H6" s="94" t="str">
        <f>Summary!F5</f>
        <v>2027/28</v>
      </c>
      <c r="I6" s="94" t="str">
        <f>Summary!G5</f>
        <v>2028/29</v>
      </c>
    </row>
    <row r="7" spans="2:9">
      <c r="B7" s="51"/>
      <c r="C7" s="78"/>
      <c r="D7" s="42"/>
      <c r="E7" s="42"/>
      <c r="F7" s="42"/>
      <c r="G7" s="79"/>
      <c r="H7" s="79"/>
      <c r="I7" s="79"/>
    </row>
    <row r="8" spans="2:9">
      <c r="B8" s="91" t="s">
        <v>133</v>
      </c>
      <c r="C8" s="43"/>
      <c r="D8" s="169"/>
      <c r="E8" s="169"/>
      <c r="F8" s="41"/>
      <c r="G8" s="41"/>
      <c r="H8" s="43"/>
      <c r="I8" s="43"/>
    </row>
    <row r="9" spans="2:11">
      <c r="B9" s="51" t="s">
        <v>64</v>
      </c>
      <c r="C9" s="59"/>
      <c r="D9" s="169">
        <f>'Worse Case'!C10</f>
        <v>0</v>
      </c>
      <c r="E9" s="169">
        <f>'Worse Case'!D10</f>
        <v>0</v>
      </c>
      <c r="F9" s="41">
        <f>'Worse Case'!E10</f>
        <v>0</v>
      </c>
      <c r="G9" s="41">
        <f>'Worse Case'!F10</f>
        <v>0</v>
      </c>
      <c r="H9" s="41">
        <f>'Worse Case'!G10</f>
        <v>0</v>
      </c>
      <c r="I9" s="41">
        <f>'Worse Case'!H10</f>
        <v>0</v>
      </c>
      <c r="K9" s="134"/>
    </row>
    <row r="10" spans="2:9">
      <c r="B10" s="51" t="s">
        <v>65</v>
      </c>
      <c r="C10" s="59"/>
      <c r="D10" s="169">
        <f>'Worse Case'!C11</f>
        <v>0</v>
      </c>
      <c r="E10" s="169">
        <f>'Worse Case'!D11</f>
        <v>0</v>
      </c>
      <c r="F10" s="41">
        <f>'Worse Case'!E11</f>
        <v>0</v>
      </c>
      <c r="G10" s="41">
        <f>'Worse Case'!F11</f>
        <v>0</v>
      </c>
      <c r="H10" s="41">
        <f>'Worse Case'!G11</f>
        <v>0</v>
      </c>
      <c r="I10" s="41">
        <f>'Worse Case'!H11</f>
        <v>0</v>
      </c>
    </row>
    <row r="11" spans="2:9">
      <c r="B11" s="51" t="s">
        <v>115</v>
      </c>
      <c r="C11" s="59"/>
      <c r="D11" s="170">
        <f>'Worse Case'!C13</f>
        <v>0</v>
      </c>
      <c r="E11" s="170">
        <f>'Worse Case'!D13</f>
        <v>0</v>
      </c>
      <c r="F11" s="43">
        <f>'Worse Case'!E13</f>
        <v>0</v>
      </c>
      <c r="G11" s="43">
        <f>'Worse Case'!F13</f>
        <v>0</v>
      </c>
      <c r="H11" s="43">
        <f>'Worse Case'!G13</f>
        <v>0</v>
      </c>
      <c r="I11" s="43">
        <f>'Worse Case'!H13</f>
        <v>0</v>
      </c>
    </row>
    <row r="12" spans="2:9">
      <c r="B12" s="51" t="s">
        <v>66</v>
      </c>
      <c r="C12" s="59"/>
      <c r="D12" s="169">
        <f>'Worse Case'!C14</f>
        <v>0</v>
      </c>
      <c r="E12" s="169">
        <f>'Worse Case'!D14</f>
        <v>0</v>
      </c>
      <c r="F12" s="41">
        <f>'Worse Case'!E14</f>
        <v>0</v>
      </c>
      <c r="G12" s="41">
        <f>'Worse Case'!F14</f>
        <v>0</v>
      </c>
      <c r="H12" s="41">
        <f>'Worse Case'!G14</f>
        <v>0</v>
      </c>
      <c r="I12" s="41">
        <f>'Worse Case'!H14</f>
        <v>0</v>
      </c>
    </row>
    <row r="13" spans="2:9">
      <c r="B13" s="51" t="s">
        <v>68</v>
      </c>
      <c r="C13" s="176"/>
      <c r="D13" s="169">
        <f>'Worse Case'!C15</f>
        <v>0</v>
      </c>
      <c r="E13" s="169">
        <f>'Worse Case'!D15</f>
        <v>0</v>
      </c>
      <c r="F13" s="41">
        <f>'Worse Case'!E15</f>
        <v>0</v>
      </c>
      <c r="G13" s="41">
        <f>'Worse Case'!F15</f>
        <v>0</v>
      </c>
      <c r="H13" s="41">
        <f>'Worse Case'!G15</f>
        <v>0</v>
      </c>
      <c r="I13" s="41">
        <f>'Worse Case'!H15</f>
        <v>0</v>
      </c>
    </row>
    <row r="14" spans="2:9">
      <c r="B14" s="51" t="s">
        <v>118</v>
      </c>
      <c r="C14" s="176"/>
      <c r="D14" s="169">
        <f>'Worse Case'!C16</f>
        <v>0</v>
      </c>
      <c r="E14" s="169">
        <f>'Worse Case'!D16</f>
        <v>0</v>
      </c>
      <c r="F14" s="41">
        <f>'Worse Case'!E16</f>
        <v>0</v>
      </c>
      <c r="G14" s="41">
        <f>'Worse Case'!F16</f>
        <v>0</v>
      </c>
      <c r="H14" s="41">
        <f>'Worse Case'!G16</f>
        <v>0</v>
      </c>
      <c r="I14" s="41">
        <f>'Worse Case'!H16</f>
        <v>0</v>
      </c>
    </row>
    <row r="15" spans="2:11">
      <c r="B15" s="51" t="s">
        <v>74</v>
      </c>
      <c r="C15" s="59"/>
      <c r="D15" s="169">
        <f>'Worse Case'!C17</f>
        <v>0</v>
      </c>
      <c r="E15" s="169">
        <f>'Worse Case'!D17</f>
        <v>0</v>
      </c>
      <c r="F15" s="41">
        <f>'Worse Case'!E17</f>
        <v>0</v>
      </c>
      <c r="G15" s="41">
        <f>'Worse Case'!F17</f>
        <v>0</v>
      </c>
      <c r="H15" s="41">
        <f>'Worse Case'!G17</f>
        <v>0</v>
      </c>
      <c r="I15" s="41">
        <f>'Worse Case'!H17</f>
        <v>0</v>
      </c>
      <c r="K15" s="134"/>
    </row>
    <row r="16" spans="2:9">
      <c r="B16" s="51" t="s">
        <v>123</v>
      </c>
      <c r="C16" s="59"/>
      <c r="D16" s="169">
        <f>'Worse Case'!C20</f>
        <v>0</v>
      </c>
      <c r="E16" s="169">
        <f>'Worse Case'!D20</f>
        <v>0</v>
      </c>
      <c r="F16" s="41">
        <f>'Worse Case'!E20</f>
        <v>0</v>
      </c>
      <c r="G16" s="41">
        <f>'Worse Case'!F20</f>
        <v>0</v>
      </c>
      <c r="H16" s="41">
        <f>'Worse Case'!G20</f>
        <v>0</v>
      </c>
      <c r="I16" s="41">
        <f>'Worse Case'!H20</f>
        <v>0</v>
      </c>
    </row>
    <row r="17" spans="2:9">
      <c r="B17" s="51" t="s">
        <v>75</v>
      </c>
      <c r="C17" s="59"/>
      <c r="D17" s="169">
        <f>'Worse Case'!C21</f>
        <v>0</v>
      </c>
      <c r="E17" s="169">
        <f>'Worse Case'!D21</f>
        <v>0</v>
      </c>
      <c r="F17" s="41">
        <f>'Worse Case'!E21</f>
        <v>0</v>
      </c>
      <c r="G17" s="41">
        <f>'Worse Case'!F21</f>
        <v>0</v>
      </c>
      <c r="H17" s="41">
        <f>'Worse Case'!G21</f>
        <v>0</v>
      </c>
      <c r="I17" s="41">
        <f>'Worse Case'!H21</f>
        <v>0</v>
      </c>
    </row>
    <row r="18" spans="2:9">
      <c r="B18" s="51" t="s">
        <v>76</v>
      </c>
      <c r="C18" s="59"/>
      <c r="D18" s="169">
        <f>'Worse Case'!C22</f>
        <v>0</v>
      </c>
      <c r="E18" s="169">
        <f>'Worse Case'!D22</f>
        <v>0</v>
      </c>
      <c r="F18" s="41">
        <f>'Worse Case'!E22</f>
        <v>0</v>
      </c>
      <c r="G18" s="41">
        <f>'Worse Case'!F22</f>
        <v>0</v>
      </c>
      <c r="H18" s="41">
        <f>'Worse Case'!G22</f>
        <v>0</v>
      </c>
      <c r="I18" s="41">
        <f>'Worse Case'!H22</f>
        <v>0</v>
      </c>
    </row>
    <row r="19" spans="2:9">
      <c r="B19" s="51"/>
      <c r="C19" s="59"/>
      <c r="D19" s="169"/>
      <c r="E19" s="169"/>
      <c r="F19" s="41"/>
      <c r="G19" s="41"/>
      <c r="H19" s="41"/>
      <c r="I19" s="41"/>
    </row>
    <row r="20" spans="2:9">
      <c r="B20" s="51"/>
      <c r="C20" s="59"/>
      <c r="D20" s="171">
        <f>SUM(D9:D19)</f>
        <v>0</v>
      </c>
      <c r="E20" s="171">
        <f>SUM(E9:E19)</f>
        <v>0</v>
      </c>
      <c r="F20" s="58">
        <f>SUM(F9:F19)</f>
        <v>0</v>
      </c>
      <c r="G20" s="58">
        <f>SUM(G9:G19)</f>
        <v>0</v>
      </c>
      <c r="H20" s="58">
        <f>SUM(H9:H19)</f>
        <v>0</v>
      </c>
      <c r="I20" s="58">
        <f>SUM(I9:I19)</f>
        <v>0</v>
      </c>
    </row>
    <row r="21" spans="2:9">
      <c r="B21" s="51"/>
      <c r="C21" s="59"/>
      <c r="D21" s="169"/>
      <c r="E21" s="169"/>
      <c r="F21" s="41"/>
      <c r="G21" s="41"/>
      <c r="H21" s="41"/>
      <c r="I21" s="41"/>
    </row>
    <row r="22" spans="2:9">
      <c r="B22" s="91" t="s">
        <v>46</v>
      </c>
      <c r="C22" s="60"/>
      <c r="D22" s="169"/>
      <c r="E22" s="169"/>
      <c r="F22" s="41"/>
      <c r="G22" s="41"/>
      <c r="H22" s="43"/>
      <c r="I22" s="43"/>
    </row>
    <row r="23" spans="2:16">
      <c r="B23" s="53" t="s">
        <v>59</v>
      </c>
      <c r="C23" s="61"/>
      <c r="D23" s="87">
        <f>SUM('Worse Case'!C26,'Worse Case'!C28)</f>
        <v>0</v>
      </c>
      <c r="E23" s="87">
        <f>SUM('Worse Case'!D26,'Worse Case'!D28)</f>
        <v>0</v>
      </c>
      <c r="F23" s="87">
        <f>SUM('Worse Case'!E26,'Worse Case'!E28)</f>
        <v>0</v>
      </c>
      <c r="G23" s="87">
        <f>SUM('Worse Case'!F26,'Worse Case'!F28)</f>
        <v>0</v>
      </c>
      <c r="H23" s="87">
        <f>SUM('Worse Case'!G26,'Worse Case'!G28)</f>
        <v>0</v>
      </c>
      <c r="I23" s="87">
        <f>SUM('Worse Case'!H26,'Worse Case'!H28)</f>
        <v>0</v>
      </c>
      <c r="L23" s="132"/>
      <c r="M23" s="132"/>
      <c r="N23" s="132"/>
      <c r="O23" s="132"/>
      <c r="P23" s="132"/>
    </row>
    <row r="24" spans="2:15">
      <c r="B24" s="51" t="s">
        <v>28</v>
      </c>
      <c r="C24" s="43"/>
      <c r="D24" s="87">
        <f>'Worse Case'!C27</f>
        <v>0</v>
      </c>
      <c r="E24" s="87">
        <f>'Worse Case'!D27</f>
        <v>0</v>
      </c>
      <c r="F24" s="87">
        <f>'Worse Case'!E27</f>
        <v>0</v>
      </c>
      <c r="G24" s="87">
        <f>'Worse Case'!F27</f>
        <v>0</v>
      </c>
      <c r="H24" s="87">
        <f>'Worse Case'!G27</f>
        <v>0</v>
      </c>
      <c r="I24" s="87">
        <f>'Worse Case'!H27</f>
        <v>0</v>
      </c>
      <c r="K24" s="132"/>
      <c r="L24" s="132"/>
      <c r="M24" s="132"/>
      <c r="N24" s="132"/>
      <c r="O24" s="132"/>
    </row>
    <row r="25" spans="2:9">
      <c r="B25" s="51"/>
      <c r="C25" s="43"/>
      <c r="D25" s="135">
        <f>SUM(D23:D24)</f>
        <v>0</v>
      </c>
      <c r="E25" s="135">
        <f>SUM(E23:E24)</f>
        <v>0</v>
      </c>
      <c r="F25" s="135">
        <f>SUM(F23:F24)</f>
        <v>0</v>
      </c>
      <c r="G25" s="135">
        <f>SUM(G23:G24)</f>
        <v>0</v>
      </c>
      <c r="H25" s="135">
        <f>SUM(H23:H24)</f>
        <v>0</v>
      </c>
      <c r="I25" s="135">
        <f>SUM(I23:I24)</f>
        <v>0</v>
      </c>
    </row>
    <row r="26" spans="2:9">
      <c r="B26" s="56"/>
      <c r="C26" s="48"/>
      <c r="D26" s="41"/>
      <c r="E26" s="41"/>
      <c r="F26" s="41"/>
      <c r="G26" s="41"/>
      <c r="H26" s="43"/>
      <c r="I26" s="43"/>
    </row>
    <row r="27" spans="2:9">
      <c r="B27" s="51"/>
      <c r="C27" s="50"/>
      <c r="D27" s="184" t="s">
        <v>94</v>
      </c>
      <c r="E27" s="185"/>
      <c r="F27" s="185"/>
      <c r="G27" s="185"/>
      <c r="H27" s="185"/>
      <c r="I27" s="186"/>
    </row>
    <row r="28" spans="2:9">
      <c r="B28" s="51"/>
      <c r="C28" s="50"/>
      <c r="D28" s="79" t="str">
        <f>D6</f>
        <v>2023/24</v>
      </c>
      <c r="E28" s="79" t="str">
        <f>E6</f>
        <v>2024/25</v>
      </c>
      <c r="F28" s="79" t="str">
        <f>F6</f>
        <v>2025/26</v>
      </c>
      <c r="G28" s="79" t="str">
        <f>G6</f>
        <v>2026/27</v>
      </c>
      <c r="H28" s="79" t="str">
        <f>H6</f>
        <v>2027/28</v>
      </c>
      <c r="I28" s="79" t="str">
        <f>I6</f>
        <v>2028/29</v>
      </c>
    </row>
    <row r="29" spans="2:9">
      <c r="B29" s="91" t="s">
        <v>32</v>
      </c>
      <c r="C29" s="52"/>
      <c r="D29" s="43"/>
      <c r="E29" s="43"/>
      <c r="F29" s="43"/>
      <c r="G29" s="43"/>
      <c r="H29" s="43"/>
      <c r="I29" s="43"/>
    </row>
    <row r="30" spans="2:9">
      <c r="B30" s="51" t="s">
        <v>145</v>
      </c>
      <c r="C30" s="50"/>
      <c r="D30" s="172">
        <f>'Worse Case'!K47</f>
        <v>0</v>
      </c>
      <c r="E30" s="44">
        <f>'Worse Case'!L47</f>
        <v>0</v>
      </c>
      <c r="F30" s="44">
        <f>'Worse Case'!M47</f>
        <v>0</v>
      </c>
      <c r="G30" s="44">
        <f>'Worse Case'!N47</f>
        <v>0</v>
      </c>
      <c r="H30" s="44">
        <f>'Worse Case'!O47</f>
        <v>0</v>
      </c>
      <c r="I30" s="44">
        <f>'Worse Case'!P47</f>
        <v>0</v>
      </c>
    </row>
    <row r="31" spans="2:9">
      <c r="B31" s="51" t="s">
        <v>48</v>
      </c>
      <c r="C31" s="50"/>
      <c r="D31" s="172">
        <f>SUM('Worse Case'!K10:K16)</f>
        <v>0</v>
      </c>
      <c r="E31" s="44">
        <f>SUM('Worse Case'!L10:L16)</f>
        <v>0</v>
      </c>
      <c r="F31" s="44">
        <f>SUM('Worse Case'!M10:M16)</f>
        <v>0</v>
      </c>
      <c r="G31" s="44">
        <f>SUM('Worse Case'!N10:N16)</f>
        <v>0</v>
      </c>
      <c r="H31" s="44">
        <f>SUM('Worse Case'!O10:O16)</f>
        <v>0</v>
      </c>
      <c r="I31" s="44">
        <f>SUM('Worse Case'!P10:P16)</f>
        <v>0</v>
      </c>
    </row>
    <row r="32" spans="2:9">
      <c r="B32" s="51" t="s">
        <v>36</v>
      </c>
      <c r="C32" s="50"/>
      <c r="D32" s="172">
        <f>SUM('Worse Case'!K17:K23)</f>
        <v>0</v>
      </c>
      <c r="E32" s="44">
        <f>SUM('Worse Case'!L17:L23)</f>
        <v>0</v>
      </c>
      <c r="F32" s="44">
        <f>SUM('Worse Case'!M17:M23)</f>
        <v>0</v>
      </c>
      <c r="G32" s="44">
        <f>SUM('Worse Case'!N17:N23)</f>
        <v>0</v>
      </c>
      <c r="H32" s="44">
        <f>SUM('Worse Case'!O17:O23)</f>
        <v>0</v>
      </c>
      <c r="I32" s="44">
        <f>SUM('Worse Case'!P17:P23)</f>
        <v>0</v>
      </c>
    </row>
    <row r="33" spans="2:9" s="1" customFormat="1">
      <c r="B33" s="124" t="s">
        <v>35</v>
      </c>
      <c r="C33" s="125"/>
      <c r="D33" s="173">
        <f>SUM(D30:D32)</f>
        <v>0</v>
      </c>
      <c r="E33" s="126">
        <f>SUM(E30:E32)</f>
        <v>0</v>
      </c>
      <c r="F33" s="126">
        <f>SUM(F30:F32)</f>
        <v>0</v>
      </c>
      <c r="G33" s="126">
        <f>SUM(G30:G32)</f>
        <v>0</v>
      </c>
      <c r="H33" s="126">
        <f>SUM(H30:H32)</f>
        <v>0</v>
      </c>
      <c r="I33" s="126">
        <f>SUM(I30:I32)</f>
        <v>0</v>
      </c>
    </row>
    <row r="34" spans="2:9">
      <c r="B34" s="51"/>
      <c r="C34" s="50"/>
      <c r="D34" s="44"/>
      <c r="E34" s="44"/>
      <c r="F34" s="44"/>
      <c r="G34" s="44"/>
      <c r="H34" s="44"/>
      <c r="I34" s="44"/>
    </row>
    <row r="35" spans="2:9">
      <c r="B35" s="91" t="s">
        <v>37</v>
      </c>
      <c r="C35" s="52"/>
      <c r="D35" s="44"/>
      <c r="E35" s="44"/>
      <c r="F35" s="44"/>
      <c r="G35" s="44"/>
      <c r="H35" s="44"/>
      <c r="I35" s="44"/>
    </row>
    <row r="36" spans="2:9">
      <c r="B36" s="51" t="s">
        <v>38</v>
      </c>
      <c r="C36" s="50"/>
      <c r="D36" s="44">
        <f>'Worse Case'!K68</f>
        <v>0</v>
      </c>
      <c r="E36" s="44">
        <f>'Worse Case'!L68</f>
        <v>0</v>
      </c>
      <c r="F36" s="44">
        <f>'Worse Case'!M68</f>
        <v>0</v>
      </c>
      <c r="G36" s="44">
        <f>'Worse Case'!N68</f>
        <v>0</v>
      </c>
      <c r="H36" s="44">
        <f>'Worse Case'!O68</f>
        <v>0</v>
      </c>
      <c r="I36" s="44">
        <f>'Worse Case'!P68</f>
        <v>0</v>
      </c>
    </row>
    <row r="37" spans="2:9">
      <c r="B37" s="51" t="s">
        <v>39</v>
      </c>
      <c r="C37" s="50"/>
      <c r="D37" s="44">
        <f>SUM('Worse Case'!K74:K79)</f>
        <v>0</v>
      </c>
      <c r="E37" s="44">
        <f>SUM('Worse Case'!L74:L79)</f>
        <v>0</v>
      </c>
      <c r="F37" s="44">
        <f>SUM('Worse Case'!M74:M79)</f>
        <v>0</v>
      </c>
      <c r="G37" s="44">
        <f>SUM('Worse Case'!N74:N79)</f>
        <v>0</v>
      </c>
      <c r="H37" s="44">
        <f>SUM('Worse Case'!O74:O79)</f>
        <v>0</v>
      </c>
      <c r="I37" s="44">
        <f>SUM('Worse Case'!P74:P79)</f>
        <v>0</v>
      </c>
    </row>
    <row r="38" spans="2:9">
      <c r="B38" s="51" t="s">
        <v>40</v>
      </c>
      <c r="C38" s="50"/>
      <c r="D38" s="44">
        <f>SUM('Worse Case'!K84:K93)</f>
        <v>0</v>
      </c>
      <c r="E38" s="44">
        <f>SUM('Worse Case'!L84:L93)</f>
        <v>0</v>
      </c>
      <c r="F38" s="44">
        <f>SUM('Worse Case'!M84:M93)</f>
        <v>0</v>
      </c>
      <c r="G38" s="44">
        <f>SUM('Worse Case'!N84:N93)</f>
        <v>0</v>
      </c>
      <c r="H38" s="44">
        <f>SUM('Worse Case'!O84:O93)</f>
        <v>0</v>
      </c>
      <c r="I38" s="44">
        <f>SUM('Worse Case'!P84:P93)</f>
        <v>0</v>
      </c>
    </row>
    <row r="39" spans="2:9" s="1" customFormat="1">
      <c r="B39" s="124" t="s">
        <v>41</v>
      </c>
      <c r="C39" s="125"/>
      <c r="D39" s="126">
        <f>SUM(D36:D38)</f>
        <v>0</v>
      </c>
      <c r="E39" s="126">
        <f>SUM(E36:E38)</f>
        <v>0</v>
      </c>
      <c r="F39" s="126">
        <f>SUM(F36:F38)</f>
        <v>0</v>
      </c>
      <c r="G39" s="126">
        <f>SUM(G36:G38)</f>
        <v>0</v>
      </c>
      <c r="H39" s="126">
        <f>SUM(H36:H38)</f>
        <v>0</v>
      </c>
      <c r="I39" s="126">
        <f>SUM(I36:I38)</f>
        <v>0</v>
      </c>
    </row>
    <row r="40" spans="2:9">
      <c r="B40" s="51"/>
      <c r="C40" s="50"/>
      <c r="D40" s="44"/>
      <c r="E40" s="44"/>
      <c r="F40" s="44"/>
      <c r="G40" s="44"/>
      <c r="H40" s="44"/>
      <c r="I40" s="44"/>
    </row>
    <row r="41" spans="2:9" s="1" customFormat="1">
      <c r="B41" s="114" t="s">
        <v>105</v>
      </c>
      <c r="C41" s="115"/>
      <c r="D41" s="116">
        <f>D33-D39</f>
        <v>0</v>
      </c>
      <c r="E41" s="116">
        <f>E33-E39</f>
        <v>0</v>
      </c>
      <c r="F41" s="116">
        <f>F33-F39</f>
        <v>0</v>
      </c>
      <c r="G41" s="116">
        <f>G33-G39</f>
        <v>0</v>
      </c>
      <c r="H41" s="116">
        <f>H33-H39</f>
        <v>0</v>
      </c>
      <c r="I41" s="116">
        <f>I33-I39</f>
        <v>0</v>
      </c>
    </row>
    <row r="42" spans="2:9">
      <c r="B42" s="49" t="s">
        <v>108</v>
      </c>
      <c r="C42" s="52"/>
      <c r="D42" s="77" t="e">
        <f>D41/D33</f>
        <v>#DIV/0!</v>
      </c>
      <c r="E42" s="77" t="e">
        <f>E41/E33</f>
        <v>#DIV/0!</v>
      </c>
      <c r="F42" s="77" t="e">
        <f>F41/F33</f>
        <v>#DIV/0!</v>
      </c>
      <c r="G42" s="118" t="e">
        <f>G41/G33</f>
        <v>#DIV/0!</v>
      </c>
      <c r="H42" s="118" t="e">
        <f>H41/H33</f>
        <v>#DIV/0!</v>
      </c>
      <c r="I42" s="118" t="e">
        <f>I41/I33</f>
        <v>#DIV/0!</v>
      </c>
    </row>
    <row r="43" spans="2:7">
      <c r="B43" s="82"/>
      <c r="C43" s="82"/>
      <c r="D43" s="82"/>
      <c r="E43" s="82"/>
      <c r="F43" s="82"/>
      <c r="G43" s="28"/>
    </row>
    <row r="44" spans="2:9">
      <c r="B44" s="54" t="s">
        <v>47</v>
      </c>
      <c r="C44" s="55"/>
      <c r="D44" s="45" t="e">
        <f>D39/(D23+D24)</f>
        <v>#DIV/0!</v>
      </c>
      <c r="E44" s="45" t="e">
        <f>E39/(E23+E24)</f>
        <v>#DIV/0!</v>
      </c>
      <c r="F44" s="45" t="e">
        <f>F39/(F23+F24)</f>
        <v>#DIV/0!</v>
      </c>
      <c r="G44" s="45" t="e">
        <f>G39/(G23+G24)</f>
        <v>#DIV/0!</v>
      </c>
      <c r="H44" s="45" t="e">
        <f>H39/(H23+H24)</f>
        <v>#DIV/0!</v>
      </c>
      <c r="I44" s="45" t="e">
        <f>I39/(I23+I24)</f>
        <v>#DIV/0!</v>
      </c>
    </row>
    <row r="45" spans="2:7">
      <c r="B45" s="28"/>
      <c r="C45" s="28"/>
      <c r="D45" s="28"/>
      <c r="E45" s="28"/>
      <c r="F45" s="28"/>
      <c r="G45" s="28"/>
    </row>
    <row r="46" spans="2:7">
      <c r="B46" s="28"/>
      <c r="C46" s="28"/>
      <c r="D46" s="28"/>
      <c r="E46" s="28"/>
      <c r="F46" s="28"/>
      <c r="G46" s="28"/>
    </row>
    <row r="47" spans="2:7">
      <c r="B47" s="28"/>
      <c r="C47" s="28"/>
      <c r="D47" s="28"/>
      <c r="E47" s="28"/>
      <c r="F47" s="28"/>
      <c r="G47" s="28"/>
    </row>
    <row r="48" spans="2:9">
      <c r="B48" s="95" t="s">
        <v>50</v>
      </c>
      <c r="C48" s="96"/>
      <c r="D48" s="97"/>
      <c r="E48" s="97"/>
      <c r="F48" s="97"/>
      <c r="G48" s="97"/>
      <c r="H48" s="97"/>
      <c r="I48" s="97"/>
    </row>
    <row r="49" spans="2:9">
      <c r="B49" s="98" t="s">
        <v>53</v>
      </c>
      <c r="C49" s="99"/>
      <c r="D49" s="100"/>
      <c r="E49" s="100"/>
      <c r="F49" s="100"/>
      <c r="G49" s="100"/>
      <c r="H49" s="100"/>
      <c r="I49" s="100"/>
    </row>
    <row r="50" spans="2:9">
      <c r="B50" s="49"/>
      <c r="C50" s="50"/>
      <c r="D50" s="43"/>
      <c r="E50" s="43"/>
      <c r="F50" s="43"/>
      <c r="G50" s="43"/>
      <c r="H50" s="43"/>
      <c r="I50" s="43"/>
    </row>
    <row r="51" spans="2:9">
      <c r="B51" s="49" t="s">
        <v>51</v>
      </c>
      <c r="C51" s="50"/>
      <c r="D51" s="43"/>
      <c r="E51" s="43"/>
      <c r="F51" s="43"/>
      <c r="G51" s="43"/>
      <c r="H51" s="43"/>
      <c r="I51" s="43"/>
    </row>
    <row r="52" spans="2:9">
      <c r="B52" s="51" t="s">
        <v>58</v>
      </c>
      <c r="C52" s="50"/>
      <c r="D52" s="136"/>
      <c r="E52" s="46" t="e">
        <f>E66</f>
        <v>#DIV/0!</v>
      </c>
      <c r="F52" s="46" t="e">
        <f>F66</f>
        <v>#DIV/0!</v>
      </c>
      <c r="G52" s="46" t="e">
        <f>G66</f>
        <v>#DIV/0!</v>
      </c>
      <c r="H52" s="46" t="e">
        <f>H66</f>
        <v>#DIV/0!</v>
      </c>
      <c r="I52" s="46" t="e">
        <f>I66</f>
        <v>#DIV/0!</v>
      </c>
    </row>
    <row r="53" spans="2:9">
      <c r="B53" s="51" t="s">
        <v>71</v>
      </c>
      <c r="C53" s="50"/>
      <c r="D53" s="137"/>
      <c r="E53" s="47" t="e">
        <f>E67</f>
        <v>#DIV/0!</v>
      </c>
      <c r="F53" s="47" t="e">
        <f>F67</f>
        <v>#DIV/0!</v>
      </c>
      <c r="G53" s="47" t="e">
        <f>G67</f>
        <v>#DIV/0!</v>
      </c>
      <c r="H53" s="47" t="e">
        <f>H67</f>
        <v>#DIV/0!</v>
      </c>
      <c r="I53" s="47" t="e">
        <f>I67</f>
        <v>#DIV/0!</v>
      </c>
    </row>
    <row r="54" spans="2:9">
      <c r="B54" s="51" t="s">
        <v>70</v>
      </c>
      <c r="C54" s="50"/>
      <c r="D54" s="136"/>
      <c r="E54" s="46" t="e">
        <f>E68</f>
        <v>#DIV/0!</v>
      </c>
      <c r="F54" s="46" t="e">
        <f>F68</f>
        <v>#DIV/0!</v>
      </c>
      <c r="G54" s="46" t="e">
        <f>G68</f>
        <v>#DIV/0!</v>
      </c>
      <c r="H54" s="46" t="e">
        <f>H68</f>
        <v>#DIV/0!</v>
      </c>
      <c r="I54" s="46" t="e">
        <f>I68</f>
        <v>#DIV/0!</v>
      </c>
    </row>
    <row r="55" spans="2:9">
      <c r="B55" s="53" t="s">
        <v>72</v>
      </c>
      <c r="C55" s="50"/>
      <c r="D55" s="137"/>
      <c r="E55" s="47" t="e">
        <f>E69</f>
        <v>#DIV/0!</v>
      </c>
      <c r="F55" s="47" t="e">
        <f>F69</f>
        <v>#DIV/0!</v>
      </c>
      <c r="G55" s="47" t="e">
        <f>G69</f>
        <v>#DIV/0!</v>
      </c>
      <c r="H55" s="47" t="e">
        <f>H69</f>
        <v>#DIV/0!</v>
      </c>
      <c r="I55" s="47" t="e">
        <f>I69</f>
        <v>#DIV/0!</v>
      </c>
    </row>
    <row r="56" spans="2:9">
      <c r="B56" s="49"/>
      <c r="C56" s="50"/>
      <c r="D56" s="44"/>
      <c r="E56" s="44"/>
      <c r="F56" s="44"/>
      <c r="G56" s="44"/>
      <c r="H56" s="43"/>
      <c r="I56" s="43"/>
    </row>
    <row r="57" spans="2:9">
      <c r="B57" s="53"/>
      <c r="C57" s="50"/>
      <c r="D57" s="44"/>
      <c r="E57" s="44"/>
      <c r="F57" s="44"/>
      <c r="G57" s="44"/>
      <c r="H57" s="43"/>
      <c r="I57" s="43"/>
    </row>
    <row r="58" spans="2:9">
      <c r="B58" s="56"/>
      <c r="C58" s="57"/>
      <c r="D58" s="62"/>
      <c r="E58" s="62"/>
      <c r="F58" s="62"/>
      <c r="G58" s="62"/>
      <c r="H58" s="48"/>
      <c r="I58" s="48"/>
    </row>
    <row r="63" spans="2:11">
      <c r="B63" t="s">
        <v>128</v>
      </c>
      <c r="D63" s="32"/>
      <c r="E63" s="32" t="e">
        <f>SUM(E30:E31)/E23</f>
        <v>#DIV/0!</v>
      </c>
      <c r="F63" s="32" t="e">
        <f>SUM(F30:F31)/F23</f>
        <v>#DIV/0!</v>
      </c>
      <c r="G63" s="32" t="e">
        <f>SUM(G30:G31)/G23</f>
        <v>#DIV/0!</v>
      </c>
      <c r="H63" s="32" t="e">
        <f>SUM(H30:H31)/H23</f>
        <v>#DIV/0!</v>
      </c>
      <c r="I63" s="32" t="e">
        <f>SUM(I30:I31)/I23</f>
        <v>#DIV/0!</v>
      </c>
      <c r="J63" s="134"/>
      <c r="K63" s="134"/>
    </row>
    <row r="64" spans="2:11">
      <c r="B64" t="s">
        <v>129</v>
      </c>
      <c r="D64" s="32"/>
      <c r="E64" s="32" t="e">
        <f>E32/E24</f>
        <v>#DIV/0!</v>
      </c>
      <c r="F64" s="32" t="e">
        <f>F32/F24</f>
        <v>#DIV/0!</v>
      </c>
      <c r="G64" s="32" t="e">
        <f>G32/G24</f>
        <v>#DIV/0!</v>
      </c>
      <c r="H64" s="32" t="e">
        <f>H32/H24</f>
        <v>#DIV/0!</v>
      </c>
      <c r="I64" s="32" t="e">
        <f>I32/I24</f>
        <v>#DIV/0!</v>
      </c>
      <c r="J64" s="134"/>
      <c r="K64" s="134"/>
    </row>
    <row r="65" spans="2:11">
      <c r="B65" s="89" t="s">
        <v>130</v>
      </c>
      <c r="D65" s="32"/>
      <c r="E65" s="32" t="e">
        <f>E38/E25</f>
        <v>#DIV/0!</v>
      </c>
      <c r="F65" s="32" t="e">
        <f>F38/F25</f>
        <v>#DIV/0!</v>
      </c>
      <c r="G65" s="32" t="e">
        <f>G38/G25</f>
        <v>#DIV/0!</v>
      </c>
      <c r="H65" s="32" t="e">
        <f>H38/H25</f>
        <v>#DIV/0!</v>
      </c>
      <c r="I65" s="32" t="e">
        <f>I38/I25</f>
        <v>#DIV/0!</v>
      </c>
      <c r="J65" s="134"/>
      <c r="K65" s="134"/>
    </row>
    <row r="66" spans="2:11">
      <c r="B66" t="s">
        <v>58</v>
      </c>
      <c r="D66" s="32"/>
      <c r="E66" s="32" t="e">
        <f>E63-E65</f>
        <v>#DIV/0!</v>
      </c>
      <c r="F66" s="32" t="e">
        <f>F63-F65</f>
        <v>#DIV/0!</v>
      </c>
      <c r="G66" s="32" t="e">
        <f>G63-G65</f>
        <v>#DIV/0!</v>
      </c>
      <c r="H66" s="32" t="e">
        <f>H63-H65</f>
        <v>#DIV/0!</v>
      </c>
      <c r="I66" s="32" t="e">
        <f>I63-I65</f>
        <v>#DIV/0!</v>
      </c>
      <c r="J66" s="134"/>
      <c r="K66" s="134"/>
    </row>
    <row r="67" spans="2:11">
      <c r="B67" t="s">
        <v>131</v>
      </c>
      <c r="D67" s="32"/>
      <c r="E67" s="32" t="e">
        <f>E41/E66</f>
        <v>#DIV/0!</v>
      </c>
      <c r="F67" s="32" t="e">
        <f>F41/F66</f>
        <v>#DIV/0!</v>
      </c>
      <c r="G67" s="32" t="e">
        <f>G41/G66</f>
        <v>#DIV/0!</v>
      </c>
      <c r="H67" s="32" t="e">
        <f>H41/H66</f>
        <v>#DIV/0!</v>
      </c>
      <c r="I67" s="32" t="e">
        <f>I41/I66</f>
        <v>#DIV/0!</v>
      </c>
      <c r="J67" s="32"/>
      <c r="K67" s="32"/>
    </row>
    <row r="68" spans="2:11">
      <c r="B68" t="s">
        <v>70</v>
      </c>
      <c r="D68" s="32"/>
      <c r="E68" s="32" t="e">
        <f>E64-E65</f>
        <v>#DIV/0!</v>
      </c>
      <c r="F68" s="32" t="e">
        <f>F64-F65</f>
        <v>#DIV/0!</v>
      </c>
      <c r="G68" s="32" t="e">
        <f>G64-G65</f>
        <v>#DIV/0!</v>
      </c>
      <c r="H68" s="32" t="e">
        <f>H64-H65</f>
        <v>#DIV/0!</v>
      </c>
      <c r="I68" s="32" t="e">
        <f>I64-I65</f>
        <v>#DIV/0!</v>
      </c>
      <c r="J68" s="134"/>
      <c r="K68" s="134"/>
    </row>
    <row r="69" spans="2:11">
      <c r="B69" t="s">
        <v>132</v>
      </c>
      <c r="D69" s="32"/>
      <c r="E69" s="32" t="e">
        <f>E41/E68</f>
        <v>#DIV/0!</v>
      </c>
      <c r="F69" s="32" t="e">
        <f>F41/F68</f>
        <v>#DIV/0!</v>
      </c>
      <c r="G69" s="32" t="e">
        <f>G41/G68</f>
        <v>#DIV/0!</v>
      </c>
      <c r="H69" s="32" t="e">
        <f>H41/H68</f>
        <v>#DIV/0!</v>
      </c>
      <c r="I69" s="32" t="e">
        <f>I41/I68</f>
        <v>#DIV/0!</v>
      </c>
      <c r="J69" s="32"/>
      <c r="K69" s="32"/>
    </row>
  </sheetData>
  <mergeCells count="2">
    <mergeCell ref="E5:I5"/>
    <mergeCell ref="D27:I27"/>
  </mergeCells>
  <pageMargins left="0.70866141732283472" right="0.70866141732283472" top="0.74803149606299213" bottom="0.74803149606299213" header="0.31496062992125984" footer="0.31496062992125984"/>
  <pageSetup paperSize="9" scale="76" orientation="portrait"/>
  <headerFooter scaleWithDoc="1" alignWithMargins="1" differentFirst="0" differentOddEven="0">
    <oddHeader>&amp;R&amp;A</oddHeader>
    <oddFooter>&amp;L&amp;Z&amp;F&amp;R&amp;D</oddFooter>
  </headerFooter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FF0000"/>
  </sheetPr>
  <dimension ref="A1:Q99"/>
  <sheetViews>
    <sheetView zoomScale="85" view="normal" workbookViewId="0">
      <selection pane="topLeft" activeCell="C54" sqref="C54"/>
    </sheetView>
  </sheetViews>
  <sheetFormatPr defaultRowHeight="15"/>
  <cols>
    <col min="1" max="1" width="76.75390625" bestFit="1" customWidth="1"/>
    <col min="2" max="2" width="7.125" bestFit="1" customWidth="1"/>
    <col min="3" max="3" width="8.00390625" bestFit="1" customWidth="1"/>
    <col min="4" max="4" width="6.25390625" customWidth="1"/>
    <col min="5" max="8" width="8.00390625" bestFit="1" customWidth="1"/>
    <col min="9" max="9" width="56.25390625" bestFit="1" customWidth="1"/>
    <col min="10" max="10" width="14.875" bestFit="1" customWidth="1"/>
    <col min="11" max="11" width="8.00390625" bestFit="1" customWidth="1"/>
    <col min="12" max="12" width="8.00390625" style="32" bestFit="1" customWidth="1"/>
    <col min="13" max="16" width="8.125" style="32" bestFit="1" customWidth="1"/>
  </cols>
  <sheetData>
    <row r="1" spans="1:16" s="26" customFormat="1" ht="42" customHeight="1">
      <c r="A1" s="109" t="s">
        <v>96</v>
      </c>
      <c r="L1" s="102"/>
      <c r="M1" s="102"/>
      <c r="N1" s="102"/>
      <c r="O1" s="102"/>
      <c r="P1" s="102"/>
    </row>
    <row r="2" spans="1:1">
      <c r="A2" s="108"/>
    </row>
    <row r="3" spans="1:1">
      <c r="A3" s="1" t="s">
        <v>26</v>
      </c>
    </row>
    <row r="4" spans="1:1" ht="18.75">
      <c r="A4" s="38" t="str">
        <f>Summary!A2</f>
        <v>Name of Course</v>
      </c>
    </row>
    <row r="5" spans="1:16" s="10" customFormat="1">
      <c r="A5" s="71"/>
      <c r="L5" s="90"/>
      <c r="M5" s="90"/>
      <c r="N5" s="90"/>
      <c r="O5" s="90"/>
      <c r="P5" s="90"/>
    </row>
    <row r="6" spans="1:16" s="10" customFormat="1" ht="18.75">
      <c r="A6" s="38" t="s">
        <v>95</v>
      </c>
      <c r="L6" s="90"/>
      <c r="M6" s="90"/>
      <c r="N6" s="90"/>
      <c r="O6" s="90"/>
      <c r="P6" s="90"/>
    </row>
    <row r="7" spans="1:16" s="10" customFormat="1">
      <c r="A7" s="71"/>
      <c r="L7" s="90"/>
      <c r="M7" s="90"/>
      <c r="N7" s="90"/>
      <c r="O7" s="90"/>
      <c r="P7" s="90"/>
    </row>
    <row r="8" spans="11:16">
      <c r="K8" s="187" t="s">
        <v>33</v>
      </c>
      <c r="L8" s="187"/>
      <c r="M8" s="187"/>
      <c r="N8" s="187"/>
      <c r="O8" s="187"/>
      <c r="P8" s="187"/>
    </row>
    <row r="9" spans="1:16" ht="15.75" thickBot="1">
      <c r="A9" s="23" t="s">
        <v>120</v>
      </c>
      <c r="B9" s="21"/>
      <c r="C9" s="24" t="str">
        <f>Summary!B5</f>
        <v>2023/24</v>
      </c>
      <c r="D9" s="24" t="str">
        <f>Summary!C5</f>
        <v>2024/25</v>
      </c>
      <c r="E9" s="24" t="str">
        <f>Summary!D5</f>
        <v>2025/26</v>
      </c>
      <c r="F9" s="24" t="str">
        <f>Summary!E5</f>
        <v>2026/27</v>
      </c>
      <c r="G9" s="24" t="str">
        <f>Summary!F5</f>
        <v>2027/28</v>
      </c>
      <c r="H9" s="24" t="str">
        <f>Summary!G5</f>
        <v>2028/29</v>
      </c>
      <c r="K9" s="141" t="str">
        <f>Summary!B5</f>
        <v>2023/24</v>
      </c>
      <c r="L9" s="141" t="str">
        <f>Summary!C5</f>
        <v>2024/25</v>
      </c>
      <c r="M9" s="141" t="str">
        <f>Summary!D5</f>
        <v>2025/26</v>
      </c>
      <c r="N9" s="141" t="str">
        <f>Summary!E5</f>
        <v>2026/27</v>
      </c>
      <c r="O9" s="141" t="str">
        <f>Summary!F5</f>
        <v>2027/28</v>
      </c>
      <c r="P9" s="141" t="str">
        <f>Summary!G5</f>
        <v>2028/29</v>
      </c>
    </row>
    <row r="10" spans="1:16" s="108" customFormat="1">
      <c r="A10" s="27" t="s">
        <v>64</v>
      </c>
      <c r="B10" s="21"/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129"/>
      <c r="K10" s="130">
        <f>C10*'Worse Summary'!$C$9</f>
        <v>0</v>
      </c>
      <c r="L10" s="130">
        <f>D10*'Worse Summary'!$C$9</f>
        <v>0</v>
      </c>
      <c r="M10" s="130">
        <f>E10*'Worse Summary'!$C$9</f>
        <v>0</v>
      </c>
      <c r="N10" s="130">
        <f>F10*'Worse Summary'!$C$9</f>
        <v>0</v>
      </c>
      <c r="O10" s="130">
        <f>G10*'Worse Summary'!$C$9</f>
        <v>0</v>
      </c>
      <c r="P10" s="130">
        <f>H10*'Worse Summary'!$C$9</f>
        <v>0</v>
      </c>
    </row>
    <row r="11" spans="1:16" s="108" customFormat="1">
      <c r="A11" s="27" t="s">
        <v>116</v>
      </c>
      <c r="B11" s="21"/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129"/>
      <c r="K11" s="130">
        <f>C11*'Worse Summary'!$C$10</f>
        <v>0</v>
      </c>
      <c r="L11" s="130">
        <f>D11*'Worse Summary'!$C$10</f>
        <v>0</v>
      </c>
      <c r="M11" s="130">
        <f>E11*'Worse Summary'!$C$10</f>
        <v>0</v>
      </c>
      <c r="N11" s="130">
        <f>F11*'Worse Summary'!$C$10</f>
        <v>0</v>
      </c>
      <c r="O11" s="130">
        <f>G11*'Worse Summary'!$C$10</f>
        <v>0</v>
      </c>
      <c r="P11" s="130">
        <f>H11*'Worse Summary'!$C$10</f>
        <v>0</v>
      </c>
    </row>
    <row r="12" spans="1:16" s="108" customFormat="1">
      <c r="A12" s="27" t="s">
        <v>117</v>
      </c>
      <c r="B12" s="21"/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129"/>
      <c r="K12" s="130">
        <f>C12*'Worse Summary'!$C$10</f>
        <v>0</v>
      </c>
      <c r="L12" s="130">
        <f>D12*'Worse Summary'!$C$10</f>
        <v>0</v>
      </c>
      <c r="M12" s="130">
        <f>E12*'Worse Summary'!$C$10</f>
        <v>0</v>
      </c>
      <c r="N12" s="130">
        <f>F12*'Worse Summary'!$C$10</f>
        <v>0</v>
      </c>
      <c r="O12" s="130">
        <f>G12*'Worse Summary'!$C$10</f>
        <v>0</v>
      </c>
      <c r="P12" s="130">
        <f>H12*'Worse Summary'!$C$10</f>
        <v>0</v>
      </c>
    </row>
    <row r="13" spans="1:16">
      <c r="A13" s="29" t="s">
        <v>115</v>
      </c>
      <c r="B13" s="21"/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10"/>
      <c r="K13" s="130">
        <f>C13*'Worse Summary'!$C$11</f>
        <v>0</v>
      </c>
      <c r="L13" s="130">
        <f>D13*'Worse Summary'!$C$11</f>
        <v>0</v>
      </c>
      <c r="M13" s="130">
        <f>E13*'Worse Summary'!$C$11</f>
        <v>0</v>
      </c>
      <c r="N13" s="130">
        <f>F13*'Worse Summary'!$C$11</f>
        <v>0</v>
      </c>
      <c r="O13" s="130">
        <f>G13*'Worse Summary'!$C$11</f>
        <v>0</v>
      </c>
      <c r="P13" s="130">
        <f>H13*'Worse Summary'!$C$11</f>
        <v>0</v>
      </c>
    </row>
    <row r="14" spans="1:16">
      <c r="A14" s="27" t="s">
        <v>57</v>
      </c>
      <c r="B14" s="21"/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10"/>
      <c r="K14" s="32">
        <f>C14*'Worse Summary'!$C$12</f>
        <v>0</v>
      </c>
      <c r="L14" s="32">
        <f>D14*'Worse Summary'!$C$12</f>
        <v>0</v>
      </c>
      <c r="M14" s="32">
        <f>E14*'Worse Summary'!$C$12</f>
        <v>0</v>
      </c>
      <c r="N14" s="32">
        <f>F14*'Worse Summary'!$C$12</f>
        <v>0</v>
      </c>
      <c r="O14" s="32">
        <f>G14*'Worse Summary'!$C$12</f>
        <v>0</v>
      </c>
      <c r="P14" s="32">
        <f>H14*'Worse Summary'!$C$12</f>
        <v>0</v>
      </c>
    </row>
    <row r="15" spans="1:16">
      <c r="A15" s="29" t="s">
        <v>69</v>
      </c>
      <c r="B15" s="21"/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10"/>
      <c r="K15" s="32">
        <f>C15*'Worse Summary'!$C$13</f>
        <v>0</v>
      </c>
      <c r="L15" s="32">
        <f>(D15*0*3000)+(D15*1500)</f>
        <v>0</v>
      </c>
      <c r="M15" s="32">
        <f>(E15*0.25*3000)+(E15*0.75*(1500))</f>
        <v>0</v>
      </c>
      <c r="N15" s="32">
        <f>(F15*0.25*3000)+(F15*0.75*(1500))</f>
        <v>0</v>
      </c>
      <c r="O15" s="32">
        <f>(G15*0.25*3000)+(G15*0.75*(1500))</f>
        <v>0</v>
      </c>
      <c r="P15" s="32">
        <f>(H15*0.25*3000)+(H15*0.75*(1500))</f>
        <v>0</v>
      </c>
    </row>
    <row r="16" spans="1:16">
      <c r="A16" s="27" t="s">
        <v>118</v>
      </c>
      <c r="B16" s="21"/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10"/>
      <c r="K16" s="32">
        <f>C16*'Worse Summary'!$C$14</f>
        <v>0</v>
      </c>
      <c r="L16" s="32">
        <f>D16*'Worse Summary'!$C$14</f>
        <v>0</v>
      </c>
      <c r="M16" s="32">
        <f>E16*'Worse Summary'!$C$14</f>
        <v>0</v>
      </c>
      <c r="N16" s="32">
        <f>F16*'Worse Summary'!$C$14</f>
        <v>0</v>
      </c>
      <c r="O16" s="32">
        <f>G16*'Worse Summary'!$C$14</f>
        <v>0</v>
      </c>
      <c r="P16" s="32">
        <f>H16*'Worse Summary'!$C$14</f>
        <v>0</v>
      </c>
    </row>
    <row r="17" spans="1:16">
      <c r="A17" s="27" t="s">
        <v>78</v>
      </c>
      <c r="B17" s="21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10"/>
      <c r="K17" s="32">
        <f>C17*'Worse Summary'!$C$15</f>
        <v>0</v>
      </c>
      <c r="L17" s="32">
        <f>D17*'Worse Summary'!$C$15</f>
        <v>0</v>
      </c>
      <c r="M17" s="32">
        <f>E17*'Worse Summary'!$C$15</f>
        <v>0</v>
      </c>
      <c r="N17" s="32">
        <f>F17*'Worse Summary'!$C$15</f>
        <v>0</v>
      </c>
      <c r="O17" s="32">
        <f>G17*'Worse Summary'!$C$15</f>
        <v>0</v>
      </c>
      <c r="P17" s="32">
        <f>H17*'Worse Summary'!$C$15</f>
        <v>0</v>
      </c>
    </row>
    <row r="18" spans="1:16">
      <c r="A18" s="27" t="s">
        <v>79</v>
      </c>
      <c r="B18" s="21"/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10"/>
      <c r="K18" s="32">
        <f>C18*'Worse Summary'!$C$15</f>
        <v>0</v>
      </c>
      <c r="L18" s="32">
        <f>D18*'Worse Summary'!$C$15</f>
        <v>0</v>
      </c>
      <c r="M18" s="32">
        <f>E18*'Worse Summary'!$C$15</f>
        <v>0</v>
      </c>
      <c r="N18" s="32">
        <f>F18*'Worse Summary'!$C$15</f>
        <v>0</v>
      </c>
      <c r="O18" s="32">
        <f>G18*'Worse Summary'!$C$15</f>
        <v>0</v>
      </c>
      <c r="P18" s="32">
        <f>H18*'Worse Summary'!$C$15</f>
        <v>0</v>
      </c>
    </row>
    <row r="19" spans="1:16">
      <c r="A19" s="27" t="s">
        <v>80</v>
      </c>
      <c r="B19" s="21"/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10"/>
      <c r="K19" s="32">
        <f>C19*'Worse Summary'!$C$15</f>
        <v>0</v>
      </c>
      <c r="L19" s="32">
        <f>D19*'Worse Summary'!$C$15</f>
        <v>0</v>
      </c>
      <c r="M19" s="32">
        <f>E19*'Worse Summary'!$C$15</f>
        <v>0</v>
      </c>
      <c r="N19" s="32">
        <f>F19*'Worse Summary'!$C$15</f>
        <v>0</v>
      </c>
      <c r="O19" s="32">
        <f>G19*'Worse Summary'!$C$15</f>
        <v>0</v>
      </c>
      <c r="P19" s="32">
        <f>H19*'Worse Summary'!$C$15</f>
        <v>0</v>
      </c>
    </row>
    <row r="20" spans="1:16">
      <c r="A20" s="29" t="s">
        <v>122</v>
      </c>
      <c r="B20" s="21"/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10"/>
      <c r="K20" s="32">
        <f>C20*'Worse Summary'!$C$15</f>
        <v>0</v>
      </c>
      <c r="L20" s="32">
        <f>D20*'Worse Summary'!$C$15</f>
        <v>0</v>
      </c>
      <c r="M20" s="32">
        <f>E20*'Worse Summary'!$C$15</f>
        <v>0</v>
      </c>
      <c r="N20" s="32">
        <f>F20*'Worse Summary'!$C$15</f>
        <v>0</v>
      </c>
      <c r="O20" s="32">
        <f>G20*'Worse Summary'!$C$15</f>
        <v>0</v>
      </c>
      <c r="P20" s="32">
        <f>H20*'Worse Summary'!$C$15</f>
        <v>0</v>
      </c>
    </row>
    <row r="21" spans="1:16">
      <c r="A21" s="27" t="s">
        <v>81</v>
      </c>
      <c r="B21" s="21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10"/>
      <c r="K21" s="32">
        <f>C21*'Worse Summary'!$C$15</f>
        <v>0</v>
      </c>
      <c r="L21" s="32">
        <f>D21*'Worse Summary'!$C$15</f>
        <v>0</v>
      </c>
      <c r="M21" s="32">
        <f>E21*'Worse Summary'!$C$15</f>
        <v>0</v>
      </c>
      <c r="N21" s="32">
        <f>F21*'Worse Summary'!$C$15</f>
        <v>0</v>
      </c>
      <c r="O21" s="32">
        <f>G21*'Worse Summary'!$C$15</f>
        <v>0</v>
      </c>
      <c r="P21" s="32">
        <f>H21*'Worse Summary'!$C$15</f>
        <v>0</v>
      </c>
    </row>
    <row r="22" spans="1:16">
      <c r="A22" s="29" t="s">
        <v>91</v>
      </c>
      <c r="B22" s="21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10"/>
      <c r="K22" s="32">
        <f>C22*'Worse Summary'!$C$15</f>
        <v>0</v>
      </c>
      <c r="L22" s="32">
        <f>D22*'Worse Summary'!$C$15</f>
        <v>0</v>
      </c>
      <c r="M22" s="32">
        <f>E22*'Worse Summary'!$C$15</f>
        <v>0</v>
      </c>
      <c r="N22" s="32">
        <f>F22*'Worse Summary'!$C$15</f>
        <v>0</v>
      </c>
      <c r="O22" s="32">
        <f>G22*'Worse Summary'!$C$15</f>
        <v>0</v>
      </c>
      <c r="P22" s="32">
        <f>H22*'Worse Summary'!$C$15</f>
        <v>0</v>
      </c>
    </row>
    <row r="23" spans="1:16">
      <c r="A23" s="27" t="s">
        <v>119</v>
      </c>
      <c r="B23" s="21"/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10"/>
      <c r="K23" s="32">
        <f>C23*'Worse Summary'!$C$15</f>
        <v>0</v>
      </c>
      <c r="L23" s="32">
        <f>D23*'Worse Summary'!$C$15</f>
        <v>0</v>
      </c>
      <c r="M23" s="32">
        <f>E23*'Worse Summary'!$C$15</f>
        <v>0</v>
      </c>
      <c r="N23" s="32">
        <f>F23*'Worse Summary'!$C$15</f>
        <v>0</v>
      </c>
      <c r="O23" s="32">
        <f>G23*'Worse Summary'!$C$15</f>
        <v>0</v>
      </c>
      <c r="P23" s="32">
        <f>H23*'Worse Summary'!$C$15</f>
        <v>0</v>
      </c>
    </row>
    <row r="24" spans="1:11">
      <c r="A24" s="27"/>
      <c r="B24" s="21"/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10"/>
      <c r="K24" s="90"/>
    </row>
    <row r="25" spans="1:16" ht="15.75" thickBot="1">
      <c r="A25" s="29" t="s">
        <v>126</v>
      </c>
      <c r="B25" s="21"/>
      <c r="C25" s="75">
        <f>SUM(C10:C24)</f>
        <v>0</v>
      </c>
      <c r="D25" s="75">
        <f>SUM(D10:D24)</f>
        <v>0</v>
      </c>
      <c r="E25" s="75">
        <f>SUM(E10:E24)</f>
        <v>0</v>
      </c>
      <c r="F25" s="75">
        <f>SUM(F10:F24)</f>
        <v>0</v>
      </c>
      <c r="G25" s="75">
        <f>SUM(G10:G24)</f>
        <v>0</v>
      </c>
      <c r="H25" s="75">
        <f>SUM(H10:H24)</f>
        <v>0</v>
      </c>
      <c r="I25" s="10"/>
      <c r="K25" s="174">
        <f>SUM(K10:K23)</f>
        <v>0</v>
      </c>
      <c r="L25" s="105">
        <f>SUM(L10:L23)</f>
        <v>0</v>
      </c>
      <c r="M25" s="105">
        <f>SUM(M10:M23)</f>
        <v>0</v>
      </c>
      <c r="N25" s="105">
        <f>SUM(N10:N23)</f>
        <v>0</v>
      </c>
      <c r="O25" s="105">
        <f>SUM(O10:O23)</f>
        <v>0</v>
      </c>
      <c r="P25" s="105">
        <f>SUM(P10:P23)</f>
        <v>0</v>
      </c>
    </row>
    <row r="26" spans="1:9" ht="15.75" thickTop="1">
      <c r="A26" s="30" t="s">
        <v>61</v>
      </c>
      <c r="C26" s="83">
        <f>SUM(C33,C36,C37,C38)</f>
        <v>0</v>
      </c>
      <c r="D26" s="83">
        <f>SUM(D33,D36,D37,D38)</f>
        <v>0</v>
      </c>
      <c r="E26" s="83">
        <f>SUM(E33,E36,E37,E38)</f>
        <v>0</v>
      </c>
      <c r="F26" s="83">
        <f>SUM(F33,F36,F37,F38)</f>
        <v>0</v>
      </c>
      <c r="G26" s="83">
        <f>SUM(G33,G36,G37,G38)</f>
        <v>0</v>
      </c>
      <c r="H26" s="83">
        <f>SUM(H33,H36,H37,H38)</f>
        <v>0</v>
      </c>
      <c r="I26" s="10"/>
    </row>
    <row r="27" spans="1:9">
      <c r="A27" s="30" t="s">
        <v>62</v>
      </c>
      <c r="C27" s="83">
        <f>SUM(C40,C43,C44,C45)</f>
        <v>0</v>
      </c>
      <c r="D27" s="83">
        <f>SUM(D40,D43,D44,D45)</f>
        <v>0</v>
      </c>
      <c r="E27" s="83">
        <f>SUM(E40,E43,E44,E45)</f>
        <v>0</v>
      </c>
      <c r="F27" s="83">
        <f>SUM(F40,F43,F44,F45)</f>
        <v>0</v>
      </c>
      <c r="G27" s="83">
        <f>SUM(G40,G43,G44,G45)</f>
        <v>0</v>
      </c>
      <c r="H27" s="83">
        <f>SUM(H40,H43,H44,H45)</f>
        <v>0</v>
      </c>
      <c r="I27" s="10"/>
    </row>
    <row r="28" spans="1:9">
      <c r="A28" s="30" t="s">
        <v>63</v>
      </c>
      <c r="C28" s="83">
        <f>SUM(C34,C35,C39,C46)</f>
        <v>0</v>
      </c>
      <c r="D28" s="83">
        <f>SUM(D34,D35,D39,D46)</f>
        <v>0</v>
      </c>
      <c r="E28" s="83">
        <f>SUM(E34,E35,E39,E46)</f>
        <v>0</v>
      </c>
      <c r="F28" s="83">
        <f>SUM(F34,F35,F39,F46)</f>
        <v>0</v>
      </c>
      <c r="G28" s="83">
        <f>SUM(G34,G35,G39,G46)</f>
        <v>0</v>
      </c>
      <c r="H28" s="83">
        <f>SUM(H34,H35,H39,H46)</f>
        <v>0</v>
      </c>
      <c r="I28" s="10"/>
    </row>
    <row r="29" spans="1:9">
      <c r="A29" s="31" t="s">
        <v>127</v>
      </c>
      <c r="B29" s="21"/>
      <c r="C29" s="84">
        <f>SUM(C26:C28)</f>
        <v>0</v>
      </c>
      <c r="D29" s="84">
        <f>SUM(D26:D28)</f>
        <v>0</v>
      </c>
      <c r="E29" s="84">
        <f>SUM(E26:E28)</f>
        <v>0</v>
      </c>
      <c r="F29" s="84">
        <f>SUM(F26:F28)</f>
        <v>0</v>
      </c>
      <c r="G29" s="84">
        <f>SUM(G26:G28)</f>
        <v>0</v>
      </c>
      <c r="H29" s="84">
        <f>SUM(H26:H28)</f>
        <v>0</v>
      </c>
      <c r="I29" s="10"/>
    </row>
    <row r="30" spans="1:10">
      <c r="A30" s="63"/>
      <c r="C30" s="39"/>
      <c r="D30" s="39"/>
      <c r="E30" s="39"/>
      <c r="F30" s="39"/>
      <c r="G30" s="39"/>
      <c r="H30" s="39"/>
      <c r="J30" t="s">
        <v>163</v>
      </c>
    </row>
    <row r="31" spans="1:16">
      <c r="A31" s="21"/>
      <c r="B31" s="40"/>
      <c r="C31" s="40"/>
      <c r="D31" s="40"/>
      <c r="E31" s="40"/>
      <c r="F31" s="39"/>
      <c r="G31" s="39"/>
      <c r="H31" s="39"/>
      <c r="K31" s="187" t="s">
        <v>148</v>
      </c>
      <c r="L31" s="187"/>
      <c r="M31" s="187"/>
      <c r="N31" s="187"/>
      <c r="O31" s="187"/>
      <c r="P31" s="187"/>
    </row>
    <row r="32" spans="1:16" ht="15.75" thickBot="1">
      <c r="A32" s="23" t="s">
        <v>121</v>
      </c>
      <c r="B32" s="22" t="s">
        <v>43</v>
      </c>
      <c r="C32" s="40"/>
      <c r="D32" s="40"/>
      <c r="F32" s="39"/>
      <c r="G32" s="39"/>
      <c r="H32" s="39"/>
      <c r="K32" s="141" t="str">
        <f>Summary!B5</f>
        <v>2023/24</v>
      </c>
      <c r="L32" s="141" t="str">
        <f>Summary!C5</f>
        <v>2024/25</v>
      </c>
      <c r="M32" s="141" t="str">
        <f>Summary!D5</f>
        <v>2025/26</v>
      </c>
      <c r="N32" s="141" t="str">
        <f>Summary!E5</f>
        <v>2026/27</v>
      </c>
      <c r="O32" s="141" t="str">
        <f>Summary!F5</f>
        <v>2027/28</v>
      </c>
      <c r="P32" s="141" t="str">
        <f>Summary!G5</f>
        <v>2028/29</v>
      </c>
    </row>
    <row r="33" spans="1:16">
      <c r="A33" s="27" t="s">
        <v>64</v>
      </c>
      <c r="B33" s="85">
        <v>1</v>
      </c>
      <c r="C33" s="85">
        <f>C10*$B33</f>
        <v>0</v>
      </c>
      <c r="D33" s="85">
        <f>D10*$B33</f>
        <v>0</v>
      </c>
      <c r="E33" s="85">
        <f>E10*$B33</f>
        <v>0</v>
      </c>
      <c r="F33" s="85">
        <f>F10*$B33</f>
        <v>0</v>
      </c>
      <c r="G33" s="85">
        <f>G10*$B33</f>
        <v>0</v>
      </c>
      <c r="H33" s="85">
        <f>H10*$B33</f>
        <v>0</v>
      </c>
      <c r="J33" s="127">
        <f>'Ideal Case'!J33</f>
        <v>0</v>
      </c>
      <c r="K33" s="90"/>
      <c r="L33" s="90">
        <f>C33*$J$33</f>
        <v>0</v>
      </c>
      <c r="M33" s="90">
        <f>D33*$J$33</f>
        <v>0</v>
      </c>
      <c r="N33" s="90">
        <f>E33*$J$33</f>
        <v>0</v>
      </c>
      <c r="O33" s="90">
        <f>F33*$J$33</f>
        <v>0</v>
      </c>
      <c r="P33" s="90">
        <f>G33*$J$33</f>
        <v>0</v>
      </c>
    </row>
    <row r="34" spans="1:16">
      <c r="A34" s="27" t="s">
        <v>116</v>
      </c>
      <c r="B34" s="85">
        <v>0.5</v>
      </c>
      <c r="C34" s="85">
        <f>C11*$B34</f>
        <v>0</v>
      </c>
      <c r="D34" s="85">
        <f>D11*$B34</f>
        <v>0</v>
      </c>
      <c r="E34" s="85">
        <f>E11*$B34</f>
        <v>0</v>
      </c>
      <c r="F34" s="85">
        <f>F11*$B34</f>
        <v>0</v>
      </c>
      <c r="G34" s="85">
        <f>G11*$B34</f>
        <v>0</v>
      </c>
      <c r="H34" s="85">
        <f>H11*$B34</f>
        <v>0</v>
      </c>
      <c r="J34" s="127">
        <f>'Ideal Case'!J34</f>
        <v>0</v>
      </c>
      <c r="K34" s="90"/>
      <c r="L34" s="90">
        <f>C34*$J$33</f>
        <v>0</v>
      </c>
      <c r="M34" s="90">
        <f>D34*$J$33</f>
        <v>0</v>
      </c>
      <c r="N34" s="90">
        <f>E34*$J$33</f>
        <v>0</v>
      </c>
      <c r="O34" s="90">
        <f>F34*$J$33</f>
        <v>0</v>
      </c>
      <c r="P34" s="90">
        <f>G34*$J$33</f>
        <v>0</v>
      </c>
    </row>
    <row r="35" spans="1:16">
      <c r="A35" s="27" t="s">
        <v>117</v>
      </c>
      <c r="B35" s="85">
        <v>0.5</v>
      </c>
      <c r="C35" s="85">
        <f>C12*$B35</f>
        <v>0</v>
      </c>
      <c r="D35" s="85">
        <f>D12*$B35</f>
        <v>0</v>
      </c>
      <c r="E35" s="85">
        <f>E12*$B35</f>
        <v>0</v>
      </c>
      <c r="F35" s="85">
        <f>F12*$B35</f>
        <v>0</v>
      </c>
      <c r="G35" s="85">
        <f>G12*$B35</f>
        <v>0</v>
      </c>
      <c r="H35" s="85">
        <f>H12*$B35</f>
        <v>0</v>
      </c>
      <c r="J35" s="127">
        <f>'Ideal Case'!J35</f>
        <v>0</v>
      </c>
      <c r="K35" s="90"/>
      <c r="L35" s="90">
        <f>C35*$J$33</f>
        <v>0</v>
      </c>
      <c r="M35" s="90">
        <f>D35*$J$33</f>
        <v>0</v>
      </c>
      <c r="N35" s="90">
        <f>E35*$J$33</f>
        <v>0</v>
      </c>
      <c r="O35" s="90">
        <f>F35*$J$33</f>
        <v>0</v>
      </c>
      <c r="P35" s="90">
        <f>G35*$J$33</f>
        <v>0</v>
      </c>
    </row>
    <row r="36" spans="1:16">
      <c r="A36" s="29" t="s">
        <v>115</v>
      </c>
      <c r="B36" s="85">
        <v>1</v>
      </c>
      <c r="C36" s="85">
        <f>C13*$B36</f>
        <v>0</v>
      </c>
      <c r="D36" s="85">
        <f>D13*$B36</f>
        <v>0</v>
      </c>
      <c r="E36" s="85">
        <f>E13*$B36</f>
        <v>0</v>
      </c>
      <c r="F36" s="85">
        <f>F13*$B36</f>
        <v>0</v>
      </c>
      <c r="G36" s="85">
        <f>G13*$B36</f>
        <v>0</v>
      </c>
      <c r="H36" s="85">
        <f>H13*$B36</f>
        <v>0</v>
      </c>
      <c r="J36" s="127">
        <f>'Ideal Case'!J36</f>
        <v>0</v>
      </c>
      <c r="K36" s="90"/>
      <c r="L36" s="90">
        <f>C36*$J$33</f>
        <v>0</v>
      </c>
      <c r="M36" s="90">
        <f>D36*$J$33</f>
        <v>0</v>
      </c>
      <c r="N36" s="90">
        <f>E36*$J$33</f>
        <v>0</v>
      </c>
      <c r="O36" s="90">
        <f>F36*$J$33</f>
        <v>0</v>
      </c>
      <c r="P36" s="90">
        <f>G36*$J$33</f>
        <v>0</v>
      </c>
    </row>
    <row r="37" spans="1:16">
      <c r="A37" s="27" t="s">
        <v>57</v>
      </c>
      <c r="B37" s="85">
        <v>0.67</v>
      </c>
      <c r="C37" s="85">
        <f>C14*$B37</f>
        <v>0</v>
      </c>
      <c r="D37" s="85">
        <f>D14*$B37</f>
        <v>0</v>
      </c>
      <c r="E37" s="85">
        <f>E14*$B37</f>
        <v>0</v>
      </c>
      <c r="F37" s="85">
        <f>F14*$B37</f>
        <v>0</v>
      </c>
      <c r="G37" s="85">
        <f>G14*$B37</f>
        <v>0</v>
      </c>
      <c r="H37" s="85">
        <f>H14*$B37</f>
        <v>0</v>
      </c>
      <c r="J37" s="127">
        <f>'Ideal Case'!J37</f>
        <v>0</v>
      </c>
      <c r="K37" s="90"/>
      <c r="L37" s="90"/>
      <c r="M37" s="90"/>
      <c r="N37" s="90"/>
      <c r="O37" s="90"/>
      <c r="P37" s="90"/>
    </row>
    <row r="38" spans="1:16">
      <c r="A38" s="29" t="s">
        <v>69</v>
      </c>
      <c r="B38" s="85">
        <v>0.33</v>
      </c>
      <c r="C38" s="85">
        <f>C15*$B38</f>
        <v>0</v>
      </c>
      <c r="D38" s="85">
        <f>D15*$B38</f>
        <v>0</v>
      </c>
      <c r="E38" s="85">
        <f>E15*$B38</f>
        <v>0</v>
      </c>
      <c r="F38" s="85">
        <f>F15*$B38</f>
        <v>0</v>
      </c>
      <c r="G38" s="85">
        <f>G15*$B38</f>
        <v>0</v>
      </c>
      <c r="H38" s="85">
        <f>H15*$B38</f>
        <v>0</v>
      </c>
      <c r="J38" s="127">
        <f>'Ideal Case'!J38</f>
        <v>0</v>
      </c>
      <c r="K38" s="90"/>
      <c r="L38" s="90"/>
      <c r="M38" s="90"/>
      <c r="N38" s="90"/>
      <c r="O38" s="90"/>
      <c r="P38" s="90"/>
    </row>
    <row r="39" spans="1:16">
      <c r="A39" s="27" t="s">
        <v>118</v>
      </c>
      <c r="B39" s="85">
        <f>15/180</f>
        <v>0.083333333333333329</v>
      </c>
      <c r="C39" s="85">
        <f>C16*$B39</f>
        <v>0</v>
      </c>
      <c r="D39" s="85">
        <f>D16*$B39</f>
        <v>0</v>
      </c>
      <c r="E39" s="85">
        <f>E16*$B39</f>
        <v>0</v>
      </c>
      <c r="F39" s="85">
        <f>F16*$B39</f>
        <v>0</v>
      </c>
      <c r="G39" s="85">
        <f>G16*$B39</f>
        <v>0</v>
      </c>
      <c r="H39" s="85">
        <f>H16*$B39</f>
        <v>0</v>
      </c>
      <c r="K39" s="90"/>
      <c r="L39" s="90"/>
      <c r="M39" s="90"/>
      <c r="N39" s="90"/>
      <c r="O39" s="90"/>
      <c r="P39" s="90"/>
    </row>
    <row r="40" spans="1:16">
      <c r="A40" s="27" t="s">
        <v>78</v>
      </c>
      <c r="B40" s="85">
        <v>1</v>
      </c>
      <c r="C40" s="85">
        <f>C17*$B40</f>
        <v>0</v>
      </c>
      <c r="D40" s="85">
        <f>D17*$B40</f>
        <v>0</v>
      </c>
      <c r="E40" s="85">
        <f>E17*$B40</f>
        <v>0</v>
      </c>
      <c r="F40" s="85">
        <f>F17*$B40</f>
        <v>0</v>
      </c>
      <c r="G40" s="85">
        <f>G17*$B40</f>
        <v>0</v>
      </c>
      <c r="H40" s="85">
        <f>H17*$B40</f>
        <v>0</v>
      </c>
      <c r="K40" s="90"/>
      <c r="L40" s="90"/>
      <c r="M40" s="90"/>
      <c r="N40" s="90"/>
      <c r="O40" s="90"/>
      <c r="P40" s="90"/>
    </row>
    <row r="41" spans="1:16">
      <c r="A41" s="27" t="s">
        <v>79</v>
      </c>
      <c r="B41" s="85">
        <f>B37</f>
        <v>0.67</v>
      </c>
      <c r="C41" s="85">
        <f>C18*$B41</f>
        <v>0</v>
      </c>
      <c r="D41" s="85">
        <f>D18*$B41</f>
        <v>0</v>
      </c>
      <c r="E41" s="85">
        <f>E18*$B41</f>
        <v>0</v>
      </c>
      <c r="F41" s="85">
        <f>F18*$B41</f>
        <v>0</v>
      </c>
      <c r="G41" s="85">
        <f>G18*$B41</f>
        <v>0</v>
      </c>
      <c r="H41" s="85">
        <f>H18*$B41</f>
        <v>0</v>
      </c>
      <c r="K41" s="90"/>
      <c r="L41" s="90"/>
      <c r="M41" s="90"/>
      <c r="N41" s="90"/>
      <c r="O41" s="90"/>
      <c r="P41" s="90"/>
    </row>
    <row r="42" spans="1:16">
      <c r="A42" s="27" t="s">
        <v>80</v>
      </c>
      <c r="B42" s="85">
        <f>B38</f>
        <v>0.33</v>
      </c>
      <c r="C42" s="85">
        <f>C19*$B42</f>
        <v>0</v>
      </c>
      <c r="D42" s="85">
        <f>D19*$B42</f>
        <v>0</v>
      </c>
      <c r="E42" s="85">
        <f>E19*$B42</f>
        <v>0</v>
      </c>
      <c r="F42" s="85">
        <f>F19*$B42</f>
        <v>0</v>
      </c>
      <c r="G42" s="85">
        <f>G19*$B42</f>
        <v>0</v>
      </c>
      <c r="H42" s="85">
        <f>H19*$B42</f>
        <v>0</v>
      </c>
      <c r="K42" s="90"/>
      <c r="L42" s="90"/>
      <c r="M42" s="90"/>
      <c r="N42" s="90"/>
      <c r="O42" s="90"/>
      <c r="P42" s="90"/>
    </row>
    <row r="43" spans="1:16">
      <c r="A43" s="29" t="s">
        <v>122</v>
      </c>
      <c r="B43" s="85">
        <v>1</v>
      </c>
      <c r="C43" s="85">
        <f>C20*$B43</f>
        <v>0</v>
      </c>
      <c r="D43" s="85">
        <f>D20*$B43</f>
        <v>0</v>
      </c>
      <c r="E43" s="85">
        <f>E20*$B43</f>
        <v>0</v>
      </c>
      <c r="F43" s="85">
        <f>F20*$B43</f>
        <v>0</v>
      </c>
      <c r="G43" s="85">
        <f>G20*$B43</f>
        <v>0</v>
      </c>
      <c r="H43" s="85">
        <f>H20*$B43</f>
        <v>0</v>
      </c>
      <c r="K43" s="90"/>
      <c r="L43" s="90"/>
      <c r="M43" s="90"/>
      <c r="N43" s="90"/>
      <c r="O43" s="90"/>
      <c r="P43" s="90"/>
    </row>
    <row r="44" spans="1:16">
      <c r="A44" s="27" t="s">
        <v>92</v>
      </c>
      <c r="B44" s="85">
        <v>0.67</v>
      </c>
      <c r="C44" s="85">
        <f>C21*$B44</f>
        <v>0</v>
      </c>
      <c r="D44" s="85">
        <f>D21*$B44</f>
        <v>0</v>
      </c>
      <c r="E44" s="85">
        <f>E21*$B44</f>
        <v>0</v>
      </c>
      <c r="F44" s="85">
        <f>F21*$B44</f>
        <v>0</v>
      </c>
      <c r="G44" s="85">
        <f>G21*$B44</f>
        <v>0</v>
      </c>
      <c r="H44" s="85">
        <f>H21*$B44</f>
        <v>0</v>
      </c>
      <c r="K44" s="90"/>
      <c r="L44" s="90"/>
      <c r="M44" s="90"/>
      <c r="N44" s="90"/>
      <c r="O44" s="90"/>
      <c r="P44" s="90"/>
    </row>
    <row r="45" spans="1:16">
      <c r="A45" s="29" t="s">
        <v>91</v>
      </c>
      <c r="B45" s="85">
        <v>0.33</v>
      </c>
      <c r="C45" s="85">
        <f>C22*$B45</f>
        <v>0</v>
      </c>
      <c r="D45" s="85">
        <f>D22*$B45</f>
        <v>0</v>
      </c>
      <c r="E45" s="85">
        <f>E22*$B45</f>
        <v>0</v>
      </c>
      <c r="F45" s="85">
        <f>F22*$B45</f>
        <v>0</v>
      </c>
      <c r="G45" s="85">
        <f>G22*$B45</f>
        <v>0</v>
      </c>
      <c r="H45" s="85">
        <f>H22*$B45</f>
        <v>0</v>
      </c>
      <c r="K45" s="90"/>
      <c r="L45" s="90"/>
      <c r="M45" s="90"/>
      <c r="N45" s="90"/>
      <c r="O45" s="90"/>
      <c r="P45" s="90"/>
    </row>
    <row r="46" spans="1:16">
      <c r="A46" s="27" t="s">
        <v>73</v>
      </c>
      <c r="B46" s="85">
        <f>15/180</f>
        <v>0.083333333333333329</v>
      </c>
      <c r="C46" s="85">
        <f>C23*$B46</f>
        <v>0</v>
      </c>
      <c r="D46" s="85">
        <f>D23*$B46</f>
        <v>0</v>
      </c>
      <c r="E46" s="85">
        <f>E23*$B46</f>
        <v>0</v>
      </c>
      <c r="F46" s="85">
        <f>F23*$B46</f>
        <v>0</v>
      </c>
      <c r="G46" s="85">
        <f>G23*$B46</f>
        <v>0</v>
      </c>
      <c r="H46" s="85">
        <f>H23*$B46</f>
        <v>0</v>
      </c>
      <c r="K46" s="90"/>
      <c r="L46" s="90"/>
      <c r="M46" s="90"/>
      <c r="N46" s="90"/>
      <c r="O46" s="90"/>
      <c r="P46" s="90"/>
    </row>
    <row r="47" spans="1:16" customHeight="1" thickBot="1">
      <c r="A47" s="80"/>
      <c r="B47" s="81"/>
      <c r="C47" s="81"/>
      <c r="D47" s="81"/>
      <c r="E47" s="81"/>
      <c r="F47" s="81"/>
      <c r="G47" s="81"/>
      <c r="H47" s="81"/>
      <c r="I47" s="8"/>
      <c r="J47" s="8"/>
      <c r="K47" s="174">
        <f>SUM(K33:K46)</f>
        <v>0</v>
      </c>
      <c r="L47" s="174">
        <f>SUM(L33:L46)</f>
        <v>0</v>
      </c>
      <c r="M47" s="174">
        <f>SUM(M33:M46)</f>
        <v>0</v>
      </c>
      <c r="N47" s="174">
        <f>SUM(N33:N46)</f>
        <v>0</v>
      </c>
      <c r="O47" s="174">
        <f>SUM(O33:O46)</f>
        <v>0</v>
      </c>
      <c r="P47" s="174">
        <f>SUM(P33:P46)</f>
        <v>0</v>
      </c>
    </row>
    <row r="48" spans="1:16" ht="15.75" thickTop="1">
      <c r="A48" s="27"/>
      <c r="B48" s="81"/>
      <c r="C48" s="81"/>
      <c r="D48" s="81"/>
      <c r="E48" s="81"/>
      <c r="F48" s="81"/>
      <c r="G48" s="81"/>
      <c r="H48" s="81"/>
      <c r="K48" s="106"/>
      <c r="L48" s="106"/>
      <c r="M48" s="106"/>
      <c r="N48" s="106"/>
      <c r="O48" s="106"/>
      <c r="P48" s="106"/>
    </row>
    <row r="49" spans="1:16" customHeight="1" thickBot="1">
      <c r="A49" s="29" t="s">
        <v>125</v>
      </c>
      <c r="B49" s="40"/>
      <c r="C49" s="86">
        <f>SUM(C33:C47)</f>
        <v>0</v>
      </c>
      <c r="D49" s="86">
        <f>SUM(D33:D47)</f>
        <v>0</v>
      </c>
      <c r="E49" s="86">
        <f>SUM(E33:E47)</f>
        <v>0</v>
      </c>
      <c r="F49" s="86">
        <f>SUM(F33:F47)</f>
        <v>0</v>
      </c>
      <c r="G49" s="86">
        <f>SUM(G33:G47)</f>
        <v>0</v>
      </c>
      <c r="H49" s="86">
        <f>SUM(H33:H47)</f>
        <v>0</v>
      </c>
      <c r="J49" s="111" t="s">
        <v>102</v>
      </c>
      <c r="K49" s="175">
        <f>K25+K47</f>
        <v>0</v>
      </c>
      <c r="L49" s="112">
        <f>L25+L47</f>
        <v>0</v>
      </c>
      <c r="M49" s="112">
        <f>M25+M47</f>
        <v>0</v>
      </c>
      <c r="N49" s="112">
        <f>N25+N47</f>
        <v>0</v>
      </c>
      <c r="O49" s="112">
        <f>O25+O47</f>
        <v>0</v>
      </c>
      <c r="P49" s="112">
        <f>P25+P47</f>
        <v>0</v>
      </c>
    </row>
    <row r="50" spans="1:16" ht="15.75" thickTop="1">
      <c r="A50" s="21"/>
      <c r="B50" s="40"/>
      <c r="C50" s="133">
        <f>C49-C29</f>
        <v>0</v>
      </c>
      <c r="D50" s="133">
        <f>D49-D29</f>
        <v>0</v>
      </c>
      <c r="E50" s="133">
        <f>E49-E29</f>
        <v>0</v>
      </c>
      <c r="F50" s="133">
        <f>F49-F29</f>
        <v>0</v>
      </c>
      <c r="G50" s="133">
        <f>G49-G29</f>
        <v>0</v>
      </c>
      <c r="H50" s="133">
        <f>H49-H29</f>
        <v>0</v>
      </c>
      <c r="L50" s="107"/>
      <c r="M50" s="103"/>
      <c r="N50" s="103"/>
      <c r="O50" s="103"/>
      <c r="P50" s="103"/>
    </row>
    <row r="51" spans="1:16">
      <c r="A51" s="21"/>
      <c r="B51" s="40"/>
      <c r="C51" s="40"/>
      <c r="D51" s="40"/>
      <c r="E51" s="40"/>
      <c r="F51" s="39"/>
      <c r="G51" s="39"/>
      <c r="H51" s="39"/>
      <c r="L51" s="107"/>
      <c r="M51" s="110"/>
      <c r="N51" s="110"/>
      <c r="O51" s="110"/>
      <c r="P51" s="110"/>
    </row>
    <row r="52" spans="1:16">
      <c r="A52" s="21"/>
      <c r="B52" s="40"/>
      <c r="C52" s="40"/>
      <c r="D52" s="40"/>
      <c r="E52" s="40"/>
      <c r="F52" s="39"/>
      <c r="G52" s="39"/>
      <c r="H52" s="39"/>
      <c r="L52" s="107"/>
      <c r="M52" s="110"/>
      <c r="N52" s="110"/>
      <c r="O52" s="110"/>
      <c r="P52" s="110"/>
    </row>
    <row r="53" spans="1:16" ht="18.75">
      <c r="A53" s="38" t="s">
        <v>97</v>
      </c>
      <c r="K53" s="187" t="s">
        <v>42</v>
      </c>
      <c r="L53" s="187"/>
      <c r="M53" s="187"/>
      <c r="N53" s="187"/>
      <c r="O53" s="187"/>
      <c r="P53" s="187"/>
    </row>
    <row r="54" spans="1:16" ht="15.75" thickBot="1">
      <c r="A54" t="s">
        <v>151</v>
      </c>
      <c r="C54" s="24" t="str">
        <f>C9</f>
        <v>2023/24</v>
      </c>
      <c r="D54" s="24" t="str">
        <f>D9</f>
        <v>2024/25</v>
      </c>
      <c r="E54" s="24" t="str">
        <f>E9</f>
        <v>2025/26</v>
      </c>
      <c r="F54" s="24" t="str">
        <f>F9</f>
        <v>2026/27</v>
      </c>
      <c r="G54" s="24" t="str">
        <f>G9</f>
        <v>2027/28</v>
      </c>
      <c r="H54" s="24" t="str">
        <f>H9</f>
        <v>2028/29</v>
      </c>
      <c r="I54" s="88" t="s">
        <v>155</v>
      </c>
      <c r="J54" t="s">
        <v>156</v>
      </c>
      <c r="K54" s="141" t="str">
        <f>K32</f>
        <v>2023/24</v>
      </c>
      <c r="L54" s="141" t="str">
        <f>L32</f>
        <v>2024/25</v>
      </c>
      <c r="M54" s="141" t="str">
        <f>M32</f>
        <v>2025/26</v>
      </c>
      <c r="N54" s="141" t="str">
        <f>N32</f>
        <v>2026/27</v>
      </c>
      <c r="O54" s="141" t="str">
        <f>O32</f>
        <v>2027/28</v>
      </c>
      <c r="P54" s="141" t="str">
        <f>P32</f>
        <v>2028/29</v>
      </c>
    </row>
    <row r="55" spans="1:11">
      <c r="A55" s="1" t="s">
        <v>98</v>
      </c>
      <c r="B55" s="14" t="s">
        <v>25</v>
      </c>
      <c r="C55" s="15"/>
      <c r="D55" s="15" t="s">
        <v>56</v>
      </c>
      <c r="K55" s="32"/>
    </row>
    <row r="56" spans="1:17">
      <c r="A56" s="4" t="s">
        <v>149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K56" s="104"/>
      <c r="L56" s="104"/>
      <c r="M56" s="104"/>
      <c r="N56" s="104"/>
      <c r="O56" s="104"/>
      <c r="P56" s="104"/>
      <c r="Q56" t="s">
        <v>162</v>
      </c>
    </row>
    <row r="57" spans="1:16">
      <c r="A57" s="4" t="s">
        <v>152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K57" s="104"/>
      <c r="L57" s="104"/>
      <c r="M57" s="104"/>
      <c r="N57" s="104"/>
      <c r="O57" s="104"/>
      <c r="P57" s="104"/>
    </row>
    <row r="58" spans="1:16">
      <c r="A58" s="4" t="s">
        <v>153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K58" s="104"/>
      <c r="L58" s="104"/>
      <c r="M58" s="104"/>
      <c r="N58" s="104"/>
      <c r="O58" s="104"/>
      <c r="P58" s="104"/>
    </row>
    <row r="59" spans="1:16">
      <c r="A59" s="4" t="s">
        <v>154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177"/>
      <c r="K59" s="104"/>
      <c r="L59" s="104"/>
      <c r="M59" s="104"/>
      <c r="N59" s="104"/>
      <c r="O59" s="104"/>
      <c r="P59" s="104"/>
    </row>
    <row r="60" spans="1:16">
      <c r="A60" s="4" t="s">
        <v>143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K60" s="104"/>
      <c r="L60" s="104"/>
      <c r="M60" s="104"/>
      <c r="N60" s="104"/>
      <c r="O60" s="104"/>
      <c r="P60" s="104"/>
    </row>
    <row r="61" spans="1:16">
      <c r="A61" s="4" t="s">
        <v>150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K61" s="104"/>
      <c r="L61" s="104"/>
      <c r="M61" s="104"/>
      <c r="N61" s="104"/>
      <c r="O61" s="104"/>
      <c r="P61" s="104"/>
    </row>
    <row r="62" spans="1:16">
      <c r="A62" s="4" t="s">
        <v>142</v>
      </c>
      <c r="C62" s="18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K62" s="104"/>
      <c r="L62" s="104"/>
      <c r="M62" s="104"/>
      <c r="N62" s="104"/>
      <c r="O62" s="104"/>
      <c r="P62" s="104"/>
    </row>
    <row r="63" spans="1:16">
      <c r="A63" s="4" t="s">
        <v>141</v>
      </c>
      <c r="C63" s="18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88"/>
      <c r="K63" s="104"/>
      <c r="L63" s="104"/>
      <c r="M63" s="104"/>
      <c r="N63" s="104"/>
      <c r="O63" s="104"/>
      <c r="P63" s="104"/>
    </row>
    <row r="64" spans="1:16">
      <c r="A64" s="4"/>
      <c r="C64" s="18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88"/>
      <c r="K64" s="104"/>
      <c r="L64" s="104"/>
      <c r="M64" s="104"/>
      <c r="N64" s="104"/>
      <c r="O64" s="104"/>
      <c r="P64" s="104"/>
    </row>
    <row r="65" spans="1:16">
      <c r="A65" s="4"/>
      <c r="C65" s="18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88"/>
      <c r="K65" s="104"/>
      <c r="L65" s="104"/>
      <c r="M65" s="104"/>
      <c r="N65" s="104"/>
      <c r="O65" s="104"/>
      <c r="P65" s="104"/>
    </row>
    <row r="66" spans="1:16">
      <c r="A66" s="4"/>
      <c r="C66" s="18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88"/>
      <c r="K66" s="104"/>
      <c r="L66" s="104"/>
      <c r="M66" s="104"/>
      <c r="N66" s="104"/>
      <c r="O66" s="104"/>
      <c r="P66" s="104"/>
    </row>
    <row r="67" spans="1:16" ht="19.9" customHeight="1">
      <c r="A67" s="4"/>
      <c r="C67" s="1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88"/>
      <c r="K67" s="104"/>
      <c r="L67" s="104"/>
      <c r="M67" s="104"/>
      <c r="N67" s="104"/>
      <c r="O67" s="104"/>
      <c r="P67" s="104"/>
    </row>
    <row r="68" spans="3:16" ht="19.9" customHeight="1">
      <c r="C68" s="2"/>
      <c r="D68" s="2"/>
      <c r="K68" s="113">
        <f>SUM(K56:K67)</f>
        <v>0</v>
      </c>
      <c r="L68" s="113">
        <f>SUM(L56:L67)</f>
        <v>0</v>
      </c>
      <c r="M68" s="113">
        <f>SUM(M56:M67)</f>
        <v>0</v>
      </c>
      <c r="N68" s="113">
        <f>SUM(N56:N67)</f>
        <v>0</v>
      </c>
      <c r="O68" s="113">
        <f>SUM(O56:O67)</f>
        <v>0</v>
      </c>
      <c r="P68" s="113">
        <f>SUM(P56:P67)</f>
        <v>0</v>
      </c>
    </row>
    <row r="69" spans="3:16" ht="19.9" customHeight="1">
      <c r="C69" s="2"/>
      <c r="D69" s="2"/>
      <c r="L69" s="110"/>
      <c r="M69" s="110"/>
      <c r="N69" s="110"/>
      <c r="O69" s="110"/>
      <c r="P69" s="110"/>
    </row>
    <row r="70" spans="1:4" ht="19.9" customHeight="1">
      <c r="A70" s="38" t="s">
        <v>99</v>
      </c>
      <c r="C70" s="2"/>
      <c r="D70" s="2"/>
    </row>
    <row r="71" spans="1:4" ht="19.9" customHeight="1">
      <c r="A71" t="s">
        <v>157</v>
      </c>
      <c r="C71" s="2"/>
      <c r="D71" s="2"/>
    </row>
    <row r="72" spans="1:8">
      <c r="A72" s="25" t="s">
        <v>100</v>
      </c>
      <c r="C72" s="3" t="s">
        <v>3</v>
      </c>
      <c r="D72" s="3" t="s">
        <v>3</v>
      </c>
      <c r="E72" s="3" t="s">
        <v>3</v>
      </c>
      <c r="F72" s="3" t="s">
        <v>3</v>
      </c>
      <c r="G72" s="3" t="s">
        <v>3</v>
      </c>
      <c r="H72" s="3" t="s">
        <v>3</v>
      </c>
    </row>
    <row r="73" spans="1:8" ht="5.25" customHeight="1">
      <c r="A73" s="25"/>
      <c r="C73" s="3"/>
      <c r="D73" s="3"/>
      <c r="E73" s="3"/>
      <c r="F73" s="3"/>
      <c r="G73" s="3"/>
      <c r="H73" s="3"/>
    </row>
    <row r="74" spans="3:16" s="26" customFormat="1"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/>
      <c r="K74" s="104">
        <f>C74</f>
        <v>0</v>
      </c>
      <c r="L74" s="104">
        <f>D74</f>
        <v>0</v>
      </c>
      <c r="M74" s="104">
        <f>E74</f>
        <v>0</v>
      </c>
      <c r="N74" s="104">
        <f>F74</f>
        <v>0</v>
      </c>
      <c r="O74" s="104">
        <f>G74</f>
        <v>0</v>
      </c>
      <c r="P74" s="104">
        <f>H74</f>
        <v>0</v>
      </c>
    </row>
    <row r="75" spans="1:16" s="26" customFormat="1">
      <c r="A75" s="26" t="s">
        <v>106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/>
      <c r="K75" s="104">
        <f>C75</f>
        <v>0</v>
      </c>
      <c r="L75" s="104">
        <f>D75</f>
        <v>0</v>
      </c>
      <c r="M75" s="104">
        <f>E75</f>
        <v>0</v>
      </c>
      <c r="N75" s="104">
        <f>F75</f>
        <v>0</v>
      </c>
      <c r="O75" s="104">
        <f>G75</f>
        <v>0</v>
      </c>
      <c r="P75" s="104">
        <f>H75</f>
        <v>0</v>
      </c>
    </row>
    <row r="76" spans="1:16" s="26" customFormat="1">
      <c r="A76" s="26" t="s">
        <v>90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/>
      <c r="K76" s="104">
        <f>C76</f>
        <v>0</v>
      </c>
      <c r="L76" s="104">
        <f>D76</f>
        <v>0</v>
      </c>
      <c r="M76" s="104">
        <f>E76</f>
        <v>0</v>
      </c>
      <c r="N76" s="104">
        <f>F76</f>
        <v>0</v>
      </c>
      <c r="O76" s="104">
        <f>G76</f>
        <v>0</v>
      </c>
      <c r="P76" s="104">
        <f>H76</f>
        <v>0</v>
      </c>
    </row>
    <row r="77" spans="1:16" s="26" customFormat="1">
      <c r="A77" s="76" t="s">
        <v>114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/>
      <c r="K77" s="104">
        <f>C77</f>
        <v>0</v>
      </c>
      <c r="L77" s="104">
        <f>D77</f>
        <v>0</v>
      </c>
      <c r="M77" s="104">
        <f>E77</f>
        <v>0</v>
      </c>
      <c r="N77" s="104">
        <f>F77</f>
        <v>0</v>
      </c>
      <c r="O77" s="104">
        <f>G77</f>
        <v>0</v>
      </c>
      <c r="P77" s="104">
        <f>H77</f>
        <v>0</v>
      </c>
    </row>
    <row r="78" spans="1:16" s="26" customFormat="1">
      <c r="A78" s="26" t="s">
        <v>60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/>
      <c r="K78" s="104">
        <f>C78</f>
        <v>0</v>
      </c>
      <c r="L78" s="104">
        <f>D78</f>
        <v>0</v>
      </c>
      <c r="M78" s="104">
        <f>E78</f>
        <v>0</v>
      </c>
      <c r="N78" s="104">
        <f>F78</f>
        <v>0</v>
      </c>
      <c r="O78" s="104">
        <f>G78</f>
        <v>0</v>
      </c>
      <c r="P78" s="104">
        <f>H78</f>
        <v>0</v>
      </c>
    </row>
    <row r="79" spans="1:16">
      <c r="A79" t="s">
        <v>2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K79" s="104">
        <f>C79</f>
        <v>0</v>
      </c>
      <c r="L79" s="104">
        <f>D79</f>
        <v>0</v>
      </c>
      <c r="M79" s="104">
        <f>E79</f>
        <v>0</v>
      </c>
      <c r="N79" s="104">
        <f>F79</f>
        <v>0</v>
      </c>
      <c r="O79" s="104">
        <f>G79</f>
        <v>0</v>
      </c>
      <c r="P79" s="104">
        <f>H79</f>
        <v>0</v>
      </c>
    </row>
    <row r="80" spans="1:11">
      <c r="A80" s="25"/>
      <c r="C80" s="3"/>
      <c r="D80" s="3"/>
      <c r="E80" s="3"/>
      <c r="F80" s="3"/>
      <c r="G80" s="3"/>
      <c r="H80" s="3"/>
      <c r="K80" s="32"/>
    </row>
    <row r="81" spans="1:11">
      <c r="A81" s="25"/>
      <c r="C81" s="3"/>
      <c r="D81" s="3"/>
      <c r="E81" s="3"/>
      <c r="F81" s="3"/>
      <c r="G81" s="3"/>
      <c r="H81" s="3"/>
      <c r="K81" s="32"/>
    </row>
    <row r="82" spans="1:11">
      <c r="A82" s="25" t="s">
        <v>101</v>
      </c>
      <c r="C82" s="3"/>
      <c r="D82" s="3"/>
      <c r="E82" s="3"/>
      <c r="F82" s="3"/>
      <c r="G82" s="3"/>
      <c r="H82" s="3"/>
      <c r="K82" s="32"/>
    </row>
    <row r="83" spans="1:11" ht="5.25" customHeight="1">
      <c r="A83" s="25"/>
      <c r="C83" s="3"/>
      <c r="D83" s="3"/>
      <c r="E83" s="3"/>
      <c r="F83" s="3"/>
      <c r="G83" s="3"/>
      <c r="H83" s="3"/>
      <c r="K83" s="32"/>
    </row>
    <row r="84" spans="1:16">
      <c r="A84" t="s">
        <v>77</v>
      </c>
      <c r="C84" s="70">
        <v>0</v>
      </c>
      <c r="D84" s="70">
        <f>(D15*0.2)*500</f>
        <v>0</v>
      </c>
      <c r="E84" s="70">
        <f>(E15*0.2)*500</f>
        <v>0</v>
      </c>
      <c r="F84" s="70">
        <f>(F15*0.2)*500</f>
        <v>0</v>
      </c>
      <c r="G84" s="70">
        <f>(G15*0.2)*500</f>
        <v>0</v>
      </c>
      <c r="H84" s="70">
        <f>(H15*0.2)*500</f>
        <v>0</v>
      </c>
      <c r="I84" t="s">
        <v>140</v>
      </c>
      <c r="K84" s="104">
        <f>(3000*SUM(C13,C20)+(900*SUM(C10,C12,C17,C19)))</f>
        <v>0</v>
      </c>
      <c r="L84" s="104">
        <f>D84</f>
        <v>0</v>
      </c>
      <c r="M84" s="104">
        <f>E84</f>
        <v>0</v>
      </c>
      <c r="N84" s="104">
        <f>F84</f>
        <v>0</v>
      </c>
      <c r="O84" s="104">
        <f>G84</f>
        <v>0</v>
      </c>
      <c r="P84" s="104">
        <f>H84</f>
        <v>0</v>
      </c>
    </row>
    <row r="85" spans="1:16">
      <c r="A85" t="s">
        <v>160</v>
      </c>
      <c r="C85" s="70">
        <v>0</v>
      </c>
      <c r="D85" s="70">
        <f>(D16*0.2)*500</f>
        <v>0</v>
      </c>
      <c r="E85" s="70">
        <f>(E16*0.2)*500</f>
        <v>0</v>
      </c>
      <c r="F85" s="70">
        <f>(F16*0.2)*500</f>
        <v>0</v>
      </c>
      <c r="G85" s="70">
        <f>(G16*0.2)*500</f>
        <v>0</v>
      </c>
      <c r="H85" s="70">
        <f>(H16*0.2)*500</f>
        <v>0</v>
      </c>
      <c r="K85" s="104">
        <f>(3000*SUM(C14,C21)+(900*SUM(C11,C13,C18,C20)))</f>
        <v>0</v>
      </c>
      <c r="L85" s="104">
        <f>D85</f>
        <v>0</v>
      </c>
      <c r="M85" s="104">
        <f>E85</f>
        <v>0</v>
      </c>
      <c r="N85" s="104">
        <f>F85</f>
        <v>0</v>
      </c>
      <c r="O85" s="104">
        <f>G85</f>
        <v>0</v>
      </c>
      <c r="P85" s="104">
        <f>H85</f>
        <v>0</v>
      </c>
    </row>
    <row r="86" spans="1:16">
      <c r="A86" s="178" t="s">
        <v>161</v>
      </c>
      <c r="C86" s="70">
        <v>0</v>
      </c>
      <c r="D86" s="70">
        <f>(D17*0.2)*500</f>
        <v>0</v>
      </c>
      <c r="E86" s="70">
        <f>(E17*0.2)*500</f>
        <v>0</v>
      </c>
      <c r="F86" s="70">
        <f>(F17*0.2)*500</f>
        <v>0</v>
      </c>
      <c r="G86" s="70">
        <f>(G17*0.2)*500</f>
        <v>0</v>
      </c>
      <c r="H86" s="70">
        <f>(H17*0.2)*500</f>
        <v>0</v>
      </c>
      <c r="K86" s="104">
        <f>(3000*SUM(C15,C22)+(900*SUM(C12,C14,C19,C21)))</f>
        <v>0</v>
      </c>
      <c r="L86" s="104">
        <f>D86</f>
        <v>0</v>
      </c>
      <c r="M86" s="104">
        <f>E86</f>
        <v>0</v>
      </c>
      <c r="N86" s="104">
        <f>F86</f>
        <v>0</v>
      </c>
      <c r="O86" s="104">
        <f>G86</f>
        <v>0</v>
      </c>
      <c r="P86" s="104">
        <f>H86</f>
        <v>0</v>
      </c>
    </row>
    <row r="87" spans="1:16">
      <c r="A87" s="178" t="s">
        <v>164</v>
      </c>
      <c r="C87" s="70">
        <v>1</v>
      </c>
      <c r="D87" s="70">
        <f>(D18*0.2)*500</f>
        <v>0</v>
      </c>
      <c r="E87" s="70">
        <f>(E18*0.2)*500</f>
        <v>0</v>
      </c>
      <c r="F87" s="70">
        <f>(F18*0.2)*500</f>
        <v>0</v>
      </c>
      <c r="G87" s="70">
        <f>(G18*0.2)*500</f>
        <v>0</v>
      </c>
      <c r="H87" s="70">
        <f>(H18*0.2)*500</f>
        <v>0</v>
      </c>
      <c r="K87" s="104">
        <f>(3000*SUM(C16,C23)+(900*SUM(C13,C15,C20,C22)))</f>
        <v>0</v>
      </c>
      <c r="L87" s="104">
        <f>D87</f>
        <v>0</v>
      </c>
      <c r="M87" s="104">
        <f>E87</f>
        <v>0</v>
      </c>
      <c r="N87" s="104">
        <f>F87</f>
        <v>0</v>
      </c>
      <c r="O87" s="104">
        <f>G87</f>
        <v>0</v>
      </c>
      <c r="P87" s="104">
        <f>H87</f>
        <v>0</v>
      </c>
    </row>
    <row r="88" spans="1:16">
      <c r="A88" t="s">
        <v>67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K88" s="104">
        <f>C88</f>
        <v>0</v>
      </c>
      <c r="L88" s="104">
        <f>D88</f>
        <v>0</v>
      </c>
      <c r="M88" s="104">
        <f>E88</f>
        <v>0</v>
      </c>
      <c r="N88" s="104">
        <f>F88</f>
        <v>0</v>
      </c>
      <c r="O88" s="104">
        <f>G88</f>
        <v>0</v>
      </c>
      <c r="P88" s="104">
        <f>H88</f>
        <v>0</v>
      </c>
    </row>
    <row r="89" spans="1:16" s="26" customFormat="1">
      <c r="A89" s="26" t="s">
        <v>93</v>
      </c>
      <c r="C89" s="70">
        <f>(K49*0.1)/2</f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/>
      <c r="K89" s="104">
        <f>C89</f>
        <v>0</v>
      </c>
      <c r="L89" s="104">
        <f>D89</f>
        <v>0</v>
      </c>
      <c r="M89" s="104">
        <f>E89</f>
        <v>0</v>
      </c>
      <c r="N89" s="104">
        <f>F89</f>
        <v>0</v>
      </c>
      <c r="O89" s="104">
        <f>G89</f>
        <v>0</v>
      </c>
      <c r="P89" s="104">
        <f>H89</f>
        <v>0</v>
      </c>
    </row>
    <row r="90" spans="1:16" s="26" customFormat="1">
      <c r="A90" s="26" t="s">
        <v>158</v>
      </c>
      <c r="C90" s="70">
        <f>(K50*0.1)/2</f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/>
      <c r="K90" s="104">
        <f>C90</f>
        <v>0</v>
      </c>
      <c r="L90" s="104">
        <f>D90</f>
        <v>0</v>
      </c>
      <c r="M90" s="104">
        <f>E90</f>
        <v>0</v>
      </c>
      <c r="N90" s="104">
        <f>F90</f>
        <v>0</v>
      </c>
      <c r="O90" s="104">
        <f>G90</f>
        <v>0</v>
      </c>
      <c r="P90" s="104">
        <f>H90</f>
        <v>0</v>
      </c>
    </row>
    <row r="91" spans="3:16" s="26" customFormat="1">
      <c r="C91" s="70">
        <f>(K51*0.1)/2</f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/>
      <c r="K91" s="104">
        <f>C91</f>
        <v>0</v>
      </c>
      <c r="L91" s="104">
        <f>D91</f>
        <v>0</v>
      </c>
      <c r="M91" s="104">
        <f>E91</f>
        <v>0</v>
      </c>
      <c r="N91" s="104">
        <f>F91</f>
        <v>0</v>
      </c>
      <c r="O91" s="104">
        <f>G91</f>
        <v>0</v>
      </c>
      <c r="P91" s="104">
        <f>H91</f>
        <v>0</v>
      </c>
    </row>
    <row r="92" spans="1:16">
      <c r="A92" t="s">
        <v>34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K92" s="104">
        <f>C92</f>
        <v>0</v>
      </c>
      <c r="L92" s="104">
        <f>D92</f>
        <v>0</v>
      </c>
      <c r="M92" s="104">
        <f>E92</f>
        <v>0</v>
      </c>
      <c r="N92" s="104">
        <f>F92</f>
        <v>0</v>
      </c>
      <c r="O92" s="104">
        <f>G92</f>
        <v>0</v>
      </c>
      <c r="P92" s="104">
        <f>H92</f>
        <v>0</v>
      </c>
    </row>
    <row r="93" spans="11:11" ht="19.9" customHeight="1">
      <c r="K93" s="32"/>
    </row>
    <row r="94" spans="11:16" ht="19.9" customHeight="1">
      <c r="K94" s="113">
        <f>SUM(K74:K93)</f>
        <v>0</v>
      </c>
      <c r="L94" s="113">
        <f>SUM(L74:L93)</f>
        <v>0</v>
      </c>
      <c r="M94" s="113">
        <f>SUM(M74:M93)</f>
        <v>0</v>
      </c>
      <c r="N94" s="113">
        <f>SUM(N74:N93)</f>
        <v>0</v>
      </c>
      <c r="O94" s="113">
        <f>SUM(O74:O93)</f>
        <v>0</v>
      </c>
      <c r="P94" s="113">
        <f>SUM(P74:P93)</f>
        <v>0</v>
      </c>
    </row>
    <row r="95" spans="11:11" ht="19.9" customHeight="1">
      <c r="K95" s="32"/>
    </row>
    <row r="96" spans="10:16" ht="19.9" customHeight="1" thickBot="1">
      <c r="J96" s="111" t="s">
        <v>103</v>
      </c>
      <c r="K96" s="105">
        <f>K94+K68</f>
        <v>0</v>
      </c>
      <c r="L96" s="105">
        <f>L94+L68</f>
        <v>0</v>
      </c>
      <c r="M96" s="105">
        <f>M94+M68</f>
        <v>0</v>
      </c>
      <c r="N96" s="105">
        <f>N94+N68</f>
        <v>0</v>
      </c>
      <c r="O96" s="105">
        <f>O94+O68</f>
        <v>0</v>
      </c>
      <c r="P96" s="105">
        <f>P94+P68</f>
        <v>0</v>
      </c>
    </row>
    <row r="97" spans="10:16" ht="15.75" thickTop="1">
      <c r="J97" s="111"/>
      <c r="K97" s="117"/>
      <c r="L97" s="117"/>
      <c r="M97" s="117"/>
      <c r="N97" s="117"/>
      <c r="O97" s="117"/>
      <c r="P97" s="117"/>
    </row>
    <row r="98" spans="10:16" ht="15.75" thickBot="1">
      <c r="J98" s="111" t="s">
        <v>104</v>
      </c>
      <c r="K98" s="128">
        <f>K49-K96</f>
        <v>0</v>
      </c>
      <c r="L98" s="128">
        <f>L49-L96</f>
        <v>0</v>
      </c>
      <c r="M98" s="128">
        <f>M49-M96</f>
        <v>0</v>
      </c>
      <c r="N98" s="128">
        <f>N49-N96</f>
        <v>0</v>
      </c>
      <c r="O98" s="128">
        <f>O49-O96</f>
        <v>0</v>
      </c>
      <c r="P98" s="128">
        <f>P49-P96</f>
        <v>0</v>
      </c>
    </row>
    <row r="99" spans="11:16" ht="15.75" thickTop="1">
      <c r="K99" s="32">
        <f>K98-'Worse Summary'!D41</f>
        <v>0</v>
      </c>
      <c r="L99" s="32">
        <f>L98-'Worse Summary'!E41</f>
        <v>0</v>
      </c>
      <c r="M99" s="32">
        <f>M98-'Worse Summary'!F41</f>
        <v>0</v>
      </c>
      <c r="N99" s="32">
        <f>N98-'Worse Summary'!G41</f>
        <v>0</v>
      </c>
      <c r="O99" s="32">
        <f>O98-'Worse Summary'!H41</f>
        <v>0</v>
      </c>
      <c r="P99" s="32">
        <f>P98-'Worse Summary'!I41</f>
        <v>0</v>
      </c>
    </row>
  </sheetData>
  <mergeCells count="3">
    <mergeCell ref="K8:P8"/>
    <mergeCell ref="K31:P31"/>
    <mergeCell ref="K53:P53"/>
  </mergeCells>
  <conditionalFormatting sqref="K76:P79 K84:P84 K88:P92">
    <cfRule type="cellIs" dxfId="14" priority="11" operator="equal">
      <formula>0</formula>
    </cfRule>
  </conditionalFormatting>
  <conditionalFormatting sqref="K74:P75">
    <cfRule type="cellIs" dxfId="13" priority="10" operator="equal">
      <formula>0</formula>
    </cfRule>
  </conditionalFormatting>
  <conditionalFormatting sqref="K60:P61 K62">
    <cfRule type="cellIs" dxfId="12" priority="9" operator="equal">
      <formula>0</formula>
    </cfRule>
  </conditionalFormatting>
  <conditionalFormatting sqref="K63:P67 K59">
    <cfRule type="cellIs" dxfId="11" priority="8" operator="equal">
      <formula>0</formula>
    </cfRule>
  </conditionalFormatting>
  <conditionalFormatting sqref="K56:P56">
    <cfRule type="cellIs" dxfId="10" priority="7" operator="equal">
      <formula>0</formula>
    </cfRule>
  </conditionalFormatting>
  <conditionalFormatting sqref="K58">
    <cfRule type="cellIs" dxfId="9" priority="6" operator="equal">
      <formula>0</formula>
    </cfRule>
  </conditionalFormatting>
  <conditionalFormatting sqref="L58:P58">
    <cfRule type="cellIs" dxfId="8" priority="5" operator="equal">
      <formula>0</formula>
    </cfRule>
  </conditionalFormatting>
  <conditionalFormatting sqref="K57:P57">
    <cfRule type="cellIs" dxfId="7" priority="4" operator="equal">
      <formula>0</formula>
    </cfRule>
  </conditionalFormatting>
  <conditionalFormatting sqref="L62:P62">
    <cfRule type="cellIs" dxfId="6" priority="3" operator="equal">
      <formula>0</formula>
    </cfRule>
  </conditionalFormatting>
  <conditionalFormatting sqref="L59:P59">
    <cfRule type="cellIs" dxfId="5" priority="2" operator="equal">
      <formula>0</formula>
    </cfRule>
  </conditionalFormatting>
  <conditionalFormatting sqref="K85:P87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Height="2" orientation="portrait"/>
  <headerFooter scaleWithDoc="1" alignWithMargins="1" differentFirst="0" differentOddEven="0">
    <oddHeader>&amp;R&amp;A</oddHeader>
    <oddFooter>&amp;L&amp;Z&amp;F&amp;R&amp;D</oddFooter>
  </headerFooter>
  <rowBreaks count="1" manualBreakCount="1">
    <brk id="100" max="13" man="1"/>
  </rowBreaks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F0"/>
    <pageSetUpPr fitToPage="1"/>
  </sheetPr>
  <dimension ref="A1:P48"/>
  <sheetViews>
    <sheetView topLeftCell="A10" zoomScale="90" view="normal" workbookViewId="0">
      <selection pane="topLeft" activeCell="C44" sqref="C44"/>
    </sheetView>
  </sheetViews>
  <sheetFormatPr defaultRowHeight="15"/>
  <cols>
    <col min="1" max="1" width="70.75390625" customWidth="1"/>
    <col min="2" max="2" width="2.75390625" customWidth="1"/>
    <col min="3" max="8" width="14.375" customWidth="1"/>
    <col min="9" max="9" width="12.875" customWidth="1"/>
    <col min="10" max="15" width="10.75390625" customWidth="1"/>
    <col min="16" max="16" width="10.125" customWidth="1"/>
  </cols>
  <sheetData>
    <row r="1" spans="1:4" ht="30" customHeight="1" thickBot="1">
      <c r="A1" s="16" t="s">
        <v>4</v>
      </c>
      <c r="B1" s="17"/>
      <c r="C1" s="188" t="s">
        <v>12</v>
      </c>
      <c r="D1" s="189"/>
    </row>
    <row r="2" spans="1:3">
      <c r="A2" s="11"/>
      <c r="B2" s="11"/>
      <c r="C2" s="11"/>
    </row>
    <row r="3" spans="1:3">
      <c r="A3" s="12" t="s">
        <v>0</v>
      </c>
      <c r="B3" s="11"/>
      <c r="C3" s="11"/>
    </row>
    <row r="4" spans="1:3">
      <c r="A4" s="13" t="s">
        <v>54</v>
      </c>
      <c r="B4" s="11"/>
      <c r="C4" s="11"/>
    </row>
    <row r="5" spans="1:15">
      <c r="A5" s="72"/>
      <c r="B5" s="11"/>
      <c r="J5" s="3" t="s">
        <v>42</v>
      </c>
      <c r="K5" s="3"/>
      <c r="L5" s="3"/>
      <c r="M5" s="3"/>
      <c r="N5" s="3"/>
      <c r="O5" s="3"/>
    </row>
    <row r="6" spans="3:15" ht="16.5" customHeight="1" thickBot="1">
      <c r="C6" s="73" t="str">
        <f>J6</f>
        <v>2024/25</v>
      </c>
      <c r="D6" s="73" t="str">
        <f>K6</f>
        <v>2025/26</v>
      </c>
      <c r="E6" s="73" t="str">
        <f>L6</f>
        <v>2026/27</v>
      </c>
      <c r="F6" s="73" t="str">
        <f>M6</f>
        <v>2027/28</v>
      </c>
      <c r="G6" s="73" t="str">
        <f>N6</f>
        <v>2028/29</v>
      </c>
      <c r="H6" s="73" t="e">
        <f>O6</f>
        <v>#REF!</v>
      </c>
      <c r="J6" s="68" t="str">
        <f>'Ideal Case'!D9</f>
        <v>2024/25</v>
      </c>
      <c r="K6" s="68" t="str">
        <f>'Ideal Case'!E9</f>
        <v>2025/26</v>
      </c>
      <c r="L6" s="68" t="str">
        <f>'Ideal Case'!F9</f>
        <v>2026/27</v>
      </c>
      <c r="M6" s="68" t="str">
        <f>'Ideal Case'!G9</f>
        <v>2027/28</v>
      </c>
      <c r="N6" s="68" t="str">
        <f>'Ideal Case'!H9</f>
        <v>2028/29</v>
      </c>
      <c r="O6" s="68" t="e">
        <f>'Ideal Case'!#REF!</f>
        <v>#REF!</v>
      </c>
    </row>
    <row r="7" spans="1:4">
      <c r="A7" s="1" t="s">
        <v>13</v>
      </c>
      <c r="C7" s="14" t="s">
        <v>9</v>
      </c>
      <c r="D7" s="15" t="s">
        <v>10</v>
      </c>
    </row>
    <row r="8" spans="1:15">
      <c r="A8" s="4" t="s">
        <v>30</v>
      </c>
      <c r="C8" s="18">
        <v>0</v>
      </c>
      <c r="D8" s="18">
        <f>C8</f>
        <v>0</v>
      </c>
      <c r="E8" s="18">
        <f>D8</f>
        <v>0</v>
      </c>
      <c r="F8" s="18">
        <f>E8</f>
        <v>0</v>
      </c>
      <c r="G8" s="18">
        <f>F8</f>
        <v>0</v>
      </c>
      <c r="H8" s="18">
        <f>G8</f>
        <v>0</v>
      </c>
      <c r="J8" s="35">
        <f>IFERROR(VLOOKUP($A8,#REF!,2,FALSE),0)*C8</f>
        <v>0</v>
      </c>
      <c r="K8" s="35" t="e">
        <f>IFERROR(VLOOKUP($A8,#REF!,2,FALSE),0)*D8*payinf</f>
        <v>#REF!</v>
      </c>
      <c r="L8" s="35" t="e">
        <f>IFERROR(VLOOKUP($A8,#REF!,2,FALSE),0)*E8*payinf^2</f>
        <v>#REF!</v>
      </c>
      <c r="M8" s="35" t="e">
        <f>IFERROR(VLOOKUP($A8,#REF!,2,FALSE),0)*F8*payinf^3</f>
        <v>#REF!</v>
      </c>
      <c r="N8" s="35" t="e">
        <f>IFERROR(VLOOKUP($A8,#REF!,2,FALSE),0)*G8*payinf^4</f>
        <v>#REF!</v>
      </c>
      <c r="O8" s="35" t="e">
        <f>IFERROR(VLOOKUP($A8,#REF!,2,FALSE),0)*H8*payinf^5</f>
        <v>#REF!</v>
      </c>
    </row>
    <row r="9" spans="1:15">
      <c r="A9" s="4" t="s">
        <v>31</v>
      </c>
      <c r="C9" s="18">
        <v>0</v>
      </c>
      <c r="D9" s="18">
        <f>C9</f>
        <v>0</v>
      </c>
      <c r="E9" s="18">
        <f>D9</f>
        <v>0</v>
      </c>
      <c r="F9" s="18">
        <f>E9</f>
        <v>0</v>
      </c>
      <c r="G9" s="18">
        <f>F9</f>
        <v>0</v>
      </c>
      <c r="H9" s="18">
        <f>G9</f>
        <v>0</v>
      </c>
      <c r="J9" s="35">
        <f>IFERROR(VLOOKUP($A9,#REF!,2,FALSE),0)*C9</f>
        <v>0</v>
      </c>
      <c r="K9" s="35" t="e">
        <f>IFERROR(VLOOKUP($A9,#REF!,2,FALSE),0)*D9*payinf</f>
        <v>#REF!</v>
      </c>
      <c r="L9" s="35" t="e">
        <f>IFERROR(VLOOKUP($A9,#REF!,2,FALSE),0)*E9*payinf^2</f>
        <v>#REF!</v>
      </c>
      <c r="M9" s="35" t="e">
        <f>IFERROR(VLOOKUP($A9,#REF!,2,FALSE),0)*F9*payinf^3</f>
        <v>#REF!</v>
      </c>
      <c r="N9" s="35" t="e">
        <f>IFERROR(VLOOKUP($A9,#REF!,2,FALSE),0)*G9*payinf^4</f>
        <v>#REF!</v>
      </c>
      <c r="O9" s="35" t="e">
        <f>IFERROR(VLOOKUP($A9,#REF!,2,FALSE),0)*H9*payinf^5</f>
        <v>#REF!</v>
      </c>
    </row>
    <row r="10" spans="10:13" ht="19.9" customHeight="1">
      <c r="J10" s="34"/>
      <c r="L10" s="34"/>
      <c r="M10" s="34"/>
    </row>
    <row r="11" spans="1:13" ht="30">
      <c r="A11" s="1" t="s">
        <v>14</v>
      </c>
      <c r="C11" s="7" t="s">
        <v>5</v>
      </c>
      <c r="D11" s="7" t="s">
        <v>24</v>
      </c>
      <c r="E11" s="7" t="s">
        <v>6</v>
      </c>
      <c r="F11" s="7" t="s">
        <v>29</v>
      </c>
      <c r="G11" s="20"/>
      <c r="H11" s="19"/>
      <c r="J11" s="34"/>
      <c r="L11" s="34"/>
      <c r="M11" s="34"/>
    </row>
    <row r="12" spans="4:13" ht="18" customHeight="1">
      <c r="D12" s="2"/>
      <c r="E12" s="2"/>
      <c r="F12" s="2"/>
      <c r="G12" s="2"/>
      <c r="H12" s="9"/>
      <c r="J12" s="34"/>
      <c r="L12" s="34"/>
      <c r="M12" s="34"/>
    </row>
    <row r="13" spans="8:13" ht="7.5" customHeight="1">
      <c r="H13" s="8"/>
      <c r="J13" s="34"/>
      <c r="L13" s="34"/>
      <c r="M13" s="34"/>
    </row>
    <row r="14" spans="1:15">
      <c r="A14" s="4" t="s">
        <v>30</v>
      </c>
      <c r="C14" s="5"/>
      <c r="D14" s="5"/>
      <c r="E14" s="5"/>
      <c r="F14" s="2" t="e">
        <f>C14*lecmul+D14*tutmul+E14*othmul</f>
        <v>#REF!</v>
      </c>
      <c r="G14" s="8"/>
      <c r="H14" s="8"/>
      <c r="J14" s="35" t="e">
        <f>IFERROR(VLOOKUP(A14,#REF!,3,FALSE),0)*F14</f>
        <v>#REF!</v>
      </c>
      <c r="K14" s="34" t="e">
        <f>J14*payinf</f>
        <v>#REF!</v>
      </c>
      <c r="L14" s="34" t="e">
        <f>K14*payinf</f>
        <v>#REF!</v>
      </c>
      <c r="M14" s="34" t="e">
        <f>L14*payinf</f>
        <v>#REF!</v>
      </c>
      <c r="N14" s="34" t="e">
        <f>M14*payinf</f>
        <v>#REF!</v>
      </c>
      <c r="O14" s="34" t="e">
        <f>N14*payinf</f>
        <v>#REF!</v>
      </c>
    </row>
    <row r="15" spans="1:15">
      <c r="A15" s="4"/>
      <c r="C15" s="5"/>
      <c r="D15" s="5"/>
      <c r="E15" s="5"/>
      <c r="F15" s="2" t="e">
        <f>C15*lecmul+D15*tutmul+E15*othmul</f>
        <v>#REF!</v>
      </c>
      <c r="G15" s="8"/>
      <c r="H15" s="8"/>
      <c r="J15" s="35" t="e">
        <f>IFERROR(VLOOKUP(A15,#REF!,3,FALSE),0)*F15</f>
        <v>#REF!</v>
      </c>
      <c r="K15" s="34" t="e">
        <f>J15*payinf</f>
        <v>#REF!</v>
      </c>
      <c r="L15" s="34" t="e">
        <f>K15*payinf</f>
        <v>#REF!</v>
      </c>
      <c r="M15" s="34" t="e">
        <f>L15*payinf</f>
        <v>#REF!</v>
      </c>
      <c r="N15" s="34" t="e">
        <f>M15*payinf</f>
        <v>#REF!</v>
      </c>
      <c r="O15" s="34" t="e">
        <f>N15*payinf</f>
        <v>#REF!</v>
      </c>
    </row>
    <row r="16" spans="1:15">
      <c r="A16" s="4"/>
      <c r="C16" s="5"/>
      <c r="D16" s="5"/>
      <c r="E16" s="5"/>
      <c r="F16" s="2" t="e">
        <f>C16*lecmul+D16*tutmul+E16*othmul</f>
        <v>#REF!</v>
      </c>
      <c r="G16" s="8"/>
      <c r="H16" s="8"/>
      <c r="J16" s="35" t="e">
        <f>IFERROR(VLOOKUP(A16,#REF!,3,FALSE),0)*F16</f>
        <v>#REF!</v>
      </c>
      <c r="K16" s="34" t="e">
        <f>J16*payinf</f>
        <v>#REF!</v>
      </c>
      <c r="L16" s="34" t="e">
        <f>K16*payinf</f>
        <v>#REF!</v>
      </c>
      <c r="M16" s="34" t="e">
        <f>L16*payinf</f>
        <v>#REF!</v>
      </c>
      <c r="N16" s="34" t="e">
        <f>M16*payinf</f>
        <v>#REF!</v>
      </c>
      <c r="O16" s="34" t="e">
        <f>N16*payinf</f>
        <v>#REF!</v>
      </c>
    </row>
    <row r="17" spans="1:15">
      <c r="A17" s="4"/>
      <c r="C17" s="5"/>
      <c r="D17" s="5"/>
      <c r="E17" s="5"/>
      <c r="F17" s="2" t="e">
        <f>C17*lecmul+D17*tutmul+E17*othmul</f>
        <v>#REF!</v>
      </c>
      <c r="G17" s="8"/>
      <c r="H17" s="8"/>
      <c r="J17" s="35" t="e">
        <f>IFERROR(VLOOKUP(A17,#REF!,3,FALSE),0)*F17</f>
        <v>#REF!</v>
      </c>
      <c r="K17" s="34" t="e">
        <f>J17*payinf</f>
        <v>#REF!</v>
      </c>
      <c r="L17" s="34" t="e">
        <f>K17*payinf</f>
        <v>#REF!</v>
      </c>
      <c r="M17" s="34" t="e">
        <f>L17*payinf</f>
        <v>#REF!</v>
      </c>
      <c r="N17" s="34" t="e">
        <f>M17*payinf</f>
        <v>#REF!</v>
      </c>
      <c r="O17" s="34" t="e">
        <f>N17*payinf</f>
        <v>#REF!</v>
      </c>
    </row>
    <row r="18" spans="1:15">
      <c r="A18" s="4"/>
      <c r="C18" s="5"/>
      <c r="D18" s="5"/>
      <c r="E18" s="5"/>
      <c r="F18" s="2" t="e">
        <f>C18*lecmul+D18*tutmul+E18*othmul</f>
        <v>#REF!</v>
      </c>
      <c r="G18" s="8"/>
      <c r="H18" s="8"/>
      <c r="J18" s="35" t="e">
        <f>IFERROR(VLOOKUP(A18,#REF!,3,FALSE),0)*F18</f>
        <v>#REF!</v>
      </c>
      <c r="K18" s="34" t="e">
        <f>J18*payinf</f>
        <v>#REF!</v>
      </c>
      <c r="L18" s="34" t="e">
        <f>K18*payinf</f>
        <v>#REF!</v>
      </c>
      <c r="M18" s="34" t="e">
        <f>L18*payinf</f>
        <v>#REF!</v>
      </c>
      <c r="N18" s="34" t="e">
        <f>M18*payinf</f>
        <v>#REF!</v>
      </c>
      <c r="O18" s="34" t="e">
        <f>N18*payinf</f>
        <v>#REF!</v>
      </c>
    </row>
    <row r="19" spans="1:15">
      <c r="A19" s="4"/>
      <c r="C19" s="5"/>
      <c r="D19" s="5"/>
      <c r="E19" s="5"/>
      <c r="F19" s="2" t="e">
        <f>C19*lecmul+D19*tutmul+E19*othmul</f>
        <v>#REF!</v>
      </c>
      <c r="G19" s="8"/>
      <c r="H19" s="8"/>
      <c r="J19" s="35" t="e">
        <f>IFERROR(VLOOKUP(A19,#REF!,3,FALSE),0)*F19</f>
        <v>#REF!</v>
      </c>
      <c r="K19" s="34" t="e">
        <f>J19*payinf</f>
        <v>#REF!</v>
      </c>
      <c r="L19" s="34" t="e">
        <f>K19*payinf</f>
        <v>#REF!</v>
      </c>
      <c r="M19" s="34" t="e">
        <f>L19*payinf</f>
        <v>#REF!</v>
      </c>
      <c r="N19" s="34" t="e">
        <f>M19*payinf</f>
        <v>#REF!</v>
      </c>
      <c r="O19" s="34" t="e">
        <f>N19*payinf</f>
        <v>#REF!</v>
      </c>
    </row>
    <row r="20" spans="8:13" ht="19.9" customHeight="1">
      <c r="H20" s="8"/>
      <c r="K20" s="34"/>
      <c r="L20" s="34"/>
      <c r="M20" s="34"/>
    </row>
    <row r="21" spans="8:13" ht="19.9" customHeight="1">
      <c r="H21" s="8"/>
      <c r="K21" s="34"/>
      <c r="L21" s="34"/>
      <c r="M21" s="34"/>
    </row>
    <row r="22" spans="1:15" ht="30">
      <c r="A22" s="1" t="s">
        <v>11</v>
      </c>
      <c r="C22" s="7" t="s">
        <v>18</v>
      </c>
      <c r="D22" s="7" t="s">
        <v>19</v>
      </c>
      <c r="E22" s="7" t="s">
        <v>20</v>
      </c>
      <c r="F22" s="7" t="s">
        <v>22</v>
      </c>
      <c r="G22" s="7" t="s">
        <v>21</v>
      </c>
      <c r="H22" s="7" t="s">
        <v>44</v>
      </c>
      <c r="I22" s="7"/>
      <c r="J22" s="64"/>
      <c r="K22" s="64"/>
      <c r="L22" s="64"/>
      <c r="M22" s="64"/>
      <c r="N22" s="64"/>
      <c r="O22" s="64"/>
    </row>
    <row r="23" spans="3:15" ht="13.9" customHeight="1">
      <c r="C23" s="2" t="s">
        <v>23</v>
      </c>
      <c r="D23" s="2" t="s">
        <v>23</v>
      </c>
      <c r="E23" s="2" t="s">
        <v>23</v>
      </c>
      <c r="F23" s="2" t="s">
        <v>23</v>
      </c>
      <c r="G23" s="2" t="s">
        <v>23</v>
      </c>
      <c r="H23" s="2" t="s">
        <v>45</v>
      </c>
      <c r="J23" s="33"/>
      <c r="K23" s="33"/>
      <c r="L23" s="33"/>
      <c r="M23" s="33"/>
      <c r="N23" s="33"/>
      <c r="O23" s="33"/>
    </row>
    <row r="24" spans="11:13" ht="7.5" customHeight="1">
      <c r="K24" s="34"/>
      <c r="L24" s="34"/>
      <c r="M24" s="34"/>
    </row>
    <row r="25" spans="1:15">
      <c r="A25" s="4" t="s">
        <v>30</v>
      </c>
      <c r="C25" s="5"/>
      <c r="D25" s="5"/>
      <c r="E25" s="5"/>
      <c r="F25" s="5"/>
      <c r="G25" s="5"/>
      <c r="H25" s="2">
        <f>SUM(C25:G25)</f>
        <v>0</v>
      </c>
      <c r="J25" s="35" t="e">
        <f>IFERROR(VLOOKUP($A25,#REF!,3,FALSE),0)*$H25*C$48</f>
        <v>#REF!</v>
      </c>
      <c r="K25" s="35" t="e">
        <f>IFERROR(VLOOKUP($A25,#REF!,3,FALSE),0)*$H25*D$48*payinf</f>
        <v>#REF!</v>
      </c>
      <c r="L25" s="35" t="e">
        <f>IFERROR(VLOOKUP($A25,#REF!,3,FALSE),0)*$H25*E$48*payinf^2</f>
        <v>#REF!</v>
      </c>
      <c r="M25" s="35" t="e">
        <f>IFERROR(VLOOKUP($A25,#REF!,3,FALSE),0)*$H25*F$48*payinf^3</f>
        <v>#REF!</v>
      </c>
      <c r="N25" s="35" t="e">
        <f>IFERROR(VLOOKUP($A25,#REF!,3,FALSE),0)*$H25*G$48*payinf^4</f>
        <v>#REF!</v>
      </c>
      <c r="O25" s="35" t="e">
        <f>IFERROR(VLOOKUP($A25,#REF!,3,FALSE),0)*$H25*H$48*payinf^5</f>
        <v>#REF!</v>
      </c>
    </row>
    <row r="26" spans="1:15">
      <c r="A26" s="4" t="s">
        <v>31</v>
      </c>
      <c r="C26" s="5"/>
      <c r="D26" s="5"/>
      <c r="E26" s="5"/>
      <c r="F26" s="5"/>
      <c r="G26" s="5"/>
      <c r="H26" s="2">
        <f>SUM(C26:G26)</f>
        <v>0</v>
      </c>
      <c r="J26" s="35" t="e">
        <f>IFERROR(VLOOKUP($A26,#REF!,3,FALSE),0)*$H26*C$48</f>
        <v>#REF!</v>
      </c>
      <c r="K26" s="35" t="e">
        <f>IFERROR(VLOOKUP($A26,#REF!,3,FALSE),0)*$H26*D$48*payinf</f>
        <v>#REF!</v>
      </c>
      <c r="L26" s="35" t="e">
        <f>IFERROR(VLOOKUP($A26,#REF!,3,FALSE),0)*$H26*E$48*payinf^2</f>
        <v>#REF!</v>
      </c>
      <c r="M26" s="35" t="e">
        <f>IFERROR(VLOOKUP($A26,#REF!,3,FALSE),0)*$H26*F$48*payinf^3</f>
        <v>#REF!</v>
      </c>
      <c r="N26" s="35" t="e">
        <f>IFERROR(VLOOKUP($A26,#REF!,3,FALSE),0)*$H26*G$48*payinf^4</f>
        <v>#REF!</v>
      </c>
      <c r="O26" s="35" t="e">
        <f>IFERROR(VLOOKUP($A26,#REF!,3,FALSE),0)*$H26*H$48*payinf^5</f>
        <v>#REF!</v>
      </c>
    </row>
    <row r="27" spans="1:15">
      <c r="A27" s="4"/>
      <c r="C27" s="5"/>
      <c r="D27" s="5"/>
      <c r="E27" s="5"/>
      <c r="F27" s="5"/>
      <c r="G27" s="5"/>
      <c r="H27" s="2">
        <f>SUM(C27:G27)</f>
        <v>0</v>
      </c>
      <c r="J27" s="35" t="e">
        <f>IFERROR(VLOOKUP($A27,#REF!,3,FALSE),0)*$H27*C$48</f>
        <v>#REF!</v>
      </c>
      <c r="K27" s="35" t="e">
        <f>IFERROR(VLOOKUP($A27,#REF!,3,FALSE),0)*$H27*D$48*payinf</f>
        <v>#REF!</v>
      </c>
      <c r="L27" s="35" t="e">
        <f>IFERROR(VLOOKUP($A27,#REF!,3,FALSE),0)*$H27*E$48*payinf^2</f>
        <v>#REF!</v>
      </c>
      <c r="M27" s="35" t="e">
        <f>IFERROR(VLOOKUP($A27,#REF!,3,FALSE),0)*$H27*F$48*payinf^3</f>
        <v>#REF!</v>
      </c>
      <c r="N27" s="35" t="e">
        <f>IFERROR(VLOOKUP($A27,#REF!,3,FALSE),0)*$H27*G$48*payinf^4</f>
        <v>#REF!</v>
      </c>
      <c r="O27" s="35" t="e">
        <f>IFERROR(VLOOKUP($A27,#REF!,3,FALSE),0)*$H27*H$48*payinf^5</f>
        <v>#REF!</v>
      </c>
    </row>
    <row r="28" spans="1:15">
      <c r="A28" s="4"/>
      <c r="C28" s="5"/>
      <c r="D28" s="5"/>
      <c r="E28" s="5"/>
      <c r="F28" s="5"/>
      <c r="G28" s="5"/>
      <c r="H28" s="2">
        <f>SUM(C28:G28)</f>
        <v>0</v>
      </c>
      <c r="J28" s="35" t="e">
        <f>IFERROR(VLOOKUP($A28,#REF!,3,FALSE),0)*$H28*C$48</f>
        <v>#REF!</v>
      </c>
      <c r="K28" s="35" t="e">
        <f>IFERROR(VLOOKUP($A28,#REF!,3,FALSE),0)*$H28*D$48*payinf</f>
        <v>#REF!</v>
      </c>
      <c r="L28" s="35" t="e">
        <f>IFERROR(VLOOKUP($A28,#REF!,3,FALSE),0)*$H28*E$48*payinf^2</f>
        <v>#REF!</v>
      </c>
      <c r="M28" s="35" t="e">
        <f>IFERROR(VLOOKUP($A28,#REF!,3,FALSE),0)*$H28*F$48*payinf^3</f>
        <v>#REF!</v>
      </c>
      <c r="N28" s="35" t="e">
        <f>IFERROR(VLOOKUP($A28,#REF!,3,FALSE),0)*$H28*G$48*payinf^4</f>
        <v>#REF!</v>
      </c>
      <c r="O28" s="35" t="e">
        <f>IFERROR(VLOOKUP($A28,#REF!,3,FALSE),0)*$H28*H$48*payinf^5</f>
        <v>#REF!</v>
      </c>
    </row>
    <row r="29" spans="1:15">
      <c r="A29" s="4"/>
      <c r="C29" s="5"/>
      <c r="D29" s="5"/>
      <c r="E29" s="5"/>
      <c r="F29" s="5"/>
      <c r="G29" s="5"/>
      <c r="H29" s="2">
        <f>SUM(C29:G29)</f>
        <v>0</v>
      </c>
      <c r="J29" s="35" t="e">
        <f>IFERROR(VLOOKUP($A29,#REF!,3,FALSE),0)*$H29*C$48</f>
        <v>#REF!</v>
      </c>
      <c r="K29" s="35" t="e">
        <f>IFERROR(VLOOKUP($A29,#REF!,3,FALSE),0)*$H29*D$48*payinf</f>
        <v>#REF!</v>
      </c>
      <c r="L29" s="35" t="e">
        <f>IFERROR(VLOOKUP($A29,#REF!,3,FALSE),0)*$H29*E$48*payinf^2</f>
        <v>#REF!</v>
      </c>
      <c r="M29" s="35" t="e">
        <f>IFERROR(VLOOKUP($A29,#REF!,3,FALSE),0)*$H29*F$48*payinf^3</f>
        <v>#REF!</v>
      </c>
      <c r="N29" s="35" t="e">
        <f>IFERROR(VLOOKUP($A29,#REF!,3,FALSE),0)*$H29*G$48*payinf^4</f>
        <v>#REF!</v>
      </c>
      <c r="O29" s="35" t="e">
        <f>IFERROR(VLOOKUP($A29,#REF!,3,FALSE),0)*$H29*H$48*payinf^5</f>
        <v>#REF!</v>
      </c>
    </row>
    <row r="30" spans="1:15">
      <c r="A30" s="4"/>
      <c r="C30" s="5"/>
      <c r="D30" s="5"/>
      <c r="E30" s="5"/>
      <c r="F30" s="5"/>
      <c r="G30" s="5"/>
      <c r="H30" s="2">
        <f>SUM(C30:G30)</f>
        <v>0</v>
      </c>
      <c r="J30" s="35" t="e">
        <f>IFERROR(VLOOKUP($A30,#REF!,3,FALSE),0)*$H30*C$48</f>
        <v>#REF!</v>
      </c>
      <c r="K30" s="35" t="e">
        <f>IFERROR(VLOOKUP($A30,#REF!,3,FALSE),0)*$H30*D$48*payinf</f>
        <v>#REF!</v>
      </c>
      <c r="L30" s="35" t="e">
        <f>IFERROR(VLOOKUP($A30,#REF!,3,FALSE),0)*$H30*E$48*payinf^2</f>
        <v>#REF!</v>
      </c>
      <c r="M30" s="35" t="e">
        <f>IFERROR(VLOOKUP($A30,#REF!,3,FALSE),0)*$H30*F$48*payinf^3</f>
        <v>#REF!</v>
      </c>
      <c r="N30" s="35" t="e">
        <f>IFERROR(VLOOKUP($A30,#REF!,3,FALSE),0)*$H30*G$48*payinf^4</f>
        <v>#REF!</v>
      </c>
      <c r="O30" s="35" t="e">
        <f>IFERROR(VLOOKUP($A30,#REF!,3,FALSE),0)*$H30*H$48*payinf^5</f>
        <v>#REF!</v>
      </c>
    </row>
    <row r="31" spans="1:15">
      <c r="A31" s="4"/>
      <c r="C31" s="5"/>
      <c r="D31" s="5"/>
      <c r="E31" s="5"/>
      <c r="F31" s="5"/>
      <c r="G31" s="5"/>
      <c r="H31" s="2">
        <f>SUM(C31:G31)</f>
        <v>0</v>
      </c>
      <c r="J31" s="35" t="e">
        <f>IFERROR(VLOOKUP($A31,#REF!,3,FALSE),0)*$H31*C$48</f>
        <v>#REF!</v>
      </c>
      <c r="K31" s="35" t="e">
        <f>IFERROR(VLOOKUP($A31,#REF!,3,FALSE),0)*$H31*D$48*payinf</f>
        <v>#REF!</v>
      </c>
      <c r="L31" s="35" t="e">
        <f>IFERROR(VLOOKUP($A31,#REF!,3,FALSE),0)*$H31*E$48*payinf^2</f>
        <v>#REF!</v>
      </c>
      <c r="M31" s="35" t="e">
        <f>IFERROR(VLOOKUP($A31,#REF!,3,FALSE),0)*$H31*F$48*payinf^3</f>
        <v>#REF!</v>
      </c>
      <c r="N31" s="35" t="e">
        <f>IFERROR(VLOOKUP($A31,#REF!,3,FALSE),0)*$H31*G$48*payinf^4</f>
        <v>#REF!</v>
      </c>
      <c r="O31" s="35" t="e">
        <f>IFERROR(VLOOKUP($A31,#REF!,3,FALSE),0)*$H31*H$48*payinf^5</f>
        <v>#REF!</v>
      </c>
    </row>
    <row r="32" spans="1:16" s="10" customFormat="1" ht="19.9" customHeight="1">
      <c r="A32" s="8"/>
      <c r="C32" s="8"/>
      <c r="D32" s="8"/>
      <c r="E32" s="8"/>
      <c r="F32" s="8"/>
      <c r="G32" s="8"/>
      <c r="J32" s="37"/>
      <c r="K32" s="37"/>
      <c r="L32" s="37"/>
      <c r="M32" s="65"/>
      <c r="N32" s="65"/>
      <c r="O32" s="65"/>
      <c r="P32" s="8"/>
    </row>
    <row r="33" spans="1:15">
      <c r="A33" s="1" t="s">
        <v>7</v>
      </c>
      <c r="C33" s="3" t="s">
        <v>3</v>
      </c>
      <c r="D33" s="3" t="s">
        <v>3</v>
      </c>
      <c r="E33" s="3" t="s">
        <v>3</v>
      </c>
      <c r="F33" s="3" t="s">
        <v>3</v>
      </c>
      <c r="G33" s="3" t="s">
        <v>3</v>
      </c>
      <c r="H33" s="3" t="s">
        <v>3</v>
      </c>
      <c r="J33" s="34"/>
      <c r="K33" s="34"/>
      <c r="L33" s="34"/>
      <c r="M33" s="34"/>
      <c r="N33" s="34"/>
      <c r="O33" s="34"/>
    </row>
    <row r="34" spans="3:13" ht="14.25" customHeight="1">
      <c r="C34" s="2" t="str">
        <f>J6</f>
        <v>2024/25</v>
      </c>
      <c r="D34" s="2" t="str">
        <f>K6</f>
        <v>2025/26</v>
      </c>
      <c r="E34" s="2" t="str">
        <f>L6</f>
        <v>2026/27</v>
      </c>
      <c r="F34" s="2" t="str">
        <f>M6</f>
        <v>2027/28</v>
      </c>
      <c r="G34" s="2" t="str">
        <f>N6</f>
        <v>2028/29</v>
      </c>
      <c r="H34" s="2" t="e">
        <f>O6</f>
        <v>#REF!</v>
      </c>
      <c r="K34" s="34"/>
      <c r="L34" s="34"/>
      <c r="M34" s="34"/>
    </row>
    <row r="35" spans="1:15">
      <c r="A35" t="s">
        <v>16</v>
      </c>
      <c r="C35" s="67">
        <v>0</v>
      </c>
      <c r="D35" s="67">
        <f>C35</f>
        <v>0</v>
      </c>
      <c r="E35" s="67">
        <f>D35</f>
        <v>0</v>
      </c>
      <c r="F35" s="67">
        <f>E35</f>
        <v>0</v>
      </c>
      <c r="G35" s="67">
        <f>F35</f>
        <v>0</v>
      </c>
      <c r="H35" s="67">
        <f>G35</f>
        <v>0</v>
      </c>
      <c r="J35" s="34">
        <f>C35</f>
        <v>0</v>
      </c>
      <c r="K35" s="34">
        <f>D35</f>
        <v>0</v>
      </c>
      <c r="L35" s="34">
        <f>E35</f>
        <v>0</v>
      </c>
      <c r="M35" s="34">
        <f>F35</f>
        <v>0</v>
      </c>
      <c r="N35" s="34">
        <f>G35</f>
        <v>0</v>
      </c>
      <c r="O35" s="34">
        <f>H35</f>
        <v>0</v>
      </c>
    </row>
    <row r="36" spans="1:15">
      <c r="A36" t="s">
        <v>15</v>
      </c>
      <c r="C36" s="67">
        <v>0</v>
      </c>
      <c r="D36" s="67">
        <f>C36</f>
        <v>0</v>
      </c>
      <c r="E36" s="67">
        <f>D36</f>
        <v>0</v>
      </c>
      <c r="F36" s="67">
        <f>E36</f>
        <v>0</v>
      </c>
      <c r="G36" s="67">
        <f>F36</f>
        <v>0</v>
      </c>
      <c r="H36" s="67">
        <f>G36</f>
        <v>0</v>
      </c>
      <c r="J36" s="34">
        <f>C36</f>
        <v>0</v>
      </c>
      <c r="K36" s="34">
        <f>D36</f>
        <v>0</v>
      </c>
      <c r="L36" s="34">
        <f>E36</f>
        <v>0</v>
      </c>
      <c r="M36" s="34">
        <f>F36</f>
        <v>0</v>
      </c>
      <c r="N36" s="34">
        <f>G36</f>
        <v>0</v>
      </c>
      <c r="O36" s="34">
        <f>H36</f>
        <v>0</v>
      </c>
    </row>
    <row r="37" spans="1:15">
      <c r="A37" t="s">
        <v>2</v>
      </c>
      <c r="C37" s="67">
        <v>0</v>
      </c>
      <c r="D37" s="67">
        <f>C37</f>
        <v>0</v>
      </c>
      <c r="E37" s="67">
        <f>D37</f>
        <v>0</v>
      </c>
      <c r="F37" s="67">
        <f>E37</f>
        <v>0</v>
      </c>
      <c r="G37" s="67">
        <f>F37</f>
        <v>0</v>
      </c>
      <c r="H37" s="67">
        <f>G37</f>
        <v>0</v>
      </c>
      <c r="J37" s="34">
        <f>C37</f>
        <v>0</v>
      </c>
      <c r="K37" s="34">
        <f>D37</f>
        <v>0</v>
      </c>
      <c r="L37" s="34">
        <f>E37</f>
        <v>0</v>
      </c>
      <c r="M37" s="34">
        <f>F37</f>
        <v>0</v>
      </c>
      <c r="N37" s="34">
        <f>G37</f>
        <v>0</v>
      </c>
      <c r="O37" s="34">
        <f>H37</f>
        <v>0</v>
      </c>
    </row>
    <row r="38" spans="3:13">
      <c r="C38" s="2"/>
      <c r="K38" s="34"/>
      <c r="L38" s="34"/>
      <c r="M38" s="34"/>
    </row>
    <row r="39" spans="1:13">
      <c r="A39" s="1" t="s">
        <v>8</v>
      </c>
      <c r="C39" s="3" t="s">
        <v>3</v>
      </c>
      <c r="K39" s="34"/>
      <c r="L39" s="34"/>
      <c r="M39" s="34"/>
    </row>
    <row r="40" spans="11:13" ht="6" customHeight="1">
      <c r="K40" s="34"/>
      <c r="L40" s="34"/>
      <c r="M40" s="34"/>
    </row>
    <row r="41" spans="1:15">
      <c r="A41" t="s">
        <v>17</v>
      </c>
      <c r="C41" s="67">
        <v>0</v>
      </c>
      <c r="J41" s="34" t="e">
        <f>$C41*C$48</f>
        <v>#REF!</v>
      </c>
      <c r="K41" s="34" t="e">
        <f>$C41*D$48</f>
        <v>#REF!</v>
      </c>
      <c r="L41" s="34" t="e">
        <f>$C41*E$48</f>
        <v>#REF!</v>
      </c>
      <c r="M41" s="34" t="e">
        <f>$C41*F$48</f>
        <v>#REF!</v>
      </c>
      <c r="N41" s="34" t="e">
        <f>$C41*G$48</f>
        <v>#REF!</v>
      </c>
      <c r="O41" s="34" t="e">
        <f>$C41*H$48</f>
        <v>#REF!</v>
      </c>
    </row>
    <row r="42" spans="1:15">
      <c r="A42" t="s">
        <v>1</v>
      </c>
      <c r="C42" s="67">
        <v>0</v>
      </c>
      <c r="J42" s="34" t="e">
        <f>$C42*C$48</f>
        <v>#REF!</v>
      </c>
      <c r="K42" s="34" t="e">
        <f>$C42*D$48</f>
        <v>#REF!</v>
      </c>
      <c r="L42" s="34" t="e">
        <f>$C42*E$48</f>
        <v>#REF!</v>
      </c>
      <c r="M42" s="34" t="e">
        <f>$C42*F$48</f>
        <v>#REF!</v>
      </c>
      <c r="N42" s="34" t="e">
        <f>$C42*G$48</f>
        <v>#REF!</v>
      </c>
      <c r="O42" s="34" t="e">
        <f>$C42*H$48</f>
        <v>#REF!</v>
      </c>
    </row>
    <row r="43" spans="1:15">
      <c r="A43" t="s">
        <v>2</v>
      </c>
      <c r="C43" s="67">
        <v>0</v>
      </c>
      <c r="J43" s="34" t="e">
        <f>$C43*C$48</f>
        <v>#REF!</v>
      </c>
      <c r="K43" s="34" t="e">
        <f>$C43*D$48</f>
        <v>#REF!</v>
      </c>
      <c r="L43" s="34" t="e">
        <f>$C43*E$48</f>
        <v>#REF!</v>
      </c>
      <c r="M43" s="34" t="e">
        <f>$C43*F$48</f>
        <v>#REF!</v>
      </c>
      <c r="N43" s="34" t="e">
        <f>$C43*G$48</f>
        <v>#REF!</v>
      </c>
      <c r="O43" s="34" t="e">
        <f>$C43*H$48</f>
        <v>#REF!</v>
      </c>
    </row>
    <row r="44" spans="3:13">
      <c r="C44" s="8"/>
      <c r="K44" s="34"/>
      <c r="L44" s="34"/>
      <c r="M44" s="34"/>
    </row>
    <row r="45" spans="3:15" ht="15.75" thickBot="1">
      <c r="C45" s="8"/>
      <c r="J45" s="36" t="e">
        <f>SUM(J7:J44)</f>
        <v>#REF!</v>
      </c>
      <c r="K45" s="36" t="e">
        <f>SUM(K7:K44)</f>
        <v>#REF!</v>
      </c>
      <c r="L45" s="36" t="e">
        <f>SUM(L7:L44)</f>
        <v>#REF!</v>
      </c>
      <c r="M45" s="36" t="e">
        <f>SUM(M7:M44)</f>
        <v>#REF!</v>
      </c>
      <c r="N45" s="36" t="e">
        <f>SUM(N7:N44)</f>
        <v>#REF!</v>
      </c>
      <c r="O45" s="36" t="e">
        <f>SUM(O7:O44)</f>
        <v>#REF!</v>
      </c>
    </row>
    <row r="46" spans="11:13" ht="15.75" thickTop="1">
      <c r="K46" s="34"/>
      <c r="L46" s="34"/>
      <c r="M46" s="34"/>
    </row>
    <row r="47" spans="3:13">
      <c r="C47" s="6" t="str">
        <f>'Ideal Case'!D9</f>
        <v>2024/25</v>
      </c>
      <c r="D47" s="6" t="str">
        <f>'Ideal Case'!E9</f>
        <v>2025/26</v>
      </c>
      <c r="E47" s="6" t="str">
        <f>'Ideal Case'!F9</f>
        <v>2026/27</v>
      </c>
      <c r="F47" s="6" t="str">
        <f>'Ideal Case'!G9</f>
        <v>2027/28</v>
      </c>
      <c r="G47" s="6" t="str">
        <f>'Ideal Case'!H9</f>
        <v>2028/29</v>
      </c>
      <c r="H47" s="6" t="e">
        <f>'Ideal Case'!#REF!</f>
        <v>#REF!</v>
      </c>
      <c r="K47" s="34"/>
      <c r="L47" s="34"/>
      <c r="M47" s="34"/>
    </row>
    <row r="48" spans="1:13">
      <c r="A48" s="1" t="s">
        <v>27</v>
      </c>
      <c r="C48" s="66" t="e">
        <f>'Ideal Case'!#REF!</f>
        <v>#REF!</v>
      </c>
      <c r="D48" s="66" t="e">
        <f>'Ideal Case'!#REF!</f>
        <v>#REF!</v>
      </c>
      <c r="E48" s="66" t="e">
        <f>'Ideal Case'!#REF!</f>
        <v>#REF!</v>
      </c>
      <c r="F48" s="66" t="e">
        <f>'Ideal Case'!#REF!</f>
        <v>#REF!</v>
      </c>
      <c r="G48" s="66" t="e">
        <f>'Ideal Case'!#REF!</f>
        <v>#REF!</v>
      </c>
      <c r="H48" s="66" t="e">
        <f>'Ideal Case'!#REF!</f>
        <v>#REF!</v>
      </c>
      <c r="K48" s="34"/>
      <c r="L48" s="34"/>
      <c r="M48" s="34"/>
    </row>
  </sheetData>
  <mergeCells count="2">
    <mergeCell ref="C1:D1"/>
    <mergeCell ref="J5:O5"/>
  </mergeCells>
  <conditionalFormatting sqref="J25:O31 J8:O9">
    <cfRule type="cellIs" dxfId="3" priority="2" operator="equal">
      <formula>0</formula>
    </cfRule>
  </conditionalFormatting>
  <conditionalFormatting sqref="J14:J19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/>
  <headerFooter scaleWithDoc="1" alignWithMargins="1" differentFirst="0" differentOddEven="0">
    <oddHeader>&amp;R&amp;A</oddHeader>
    <oddFooter>&amp;R&amp;Z&amp;F</oddFooter>
  </headerFooter>
  <extLst/>
</worksheet>
</file>

<file path=docProps/app.xml><?xml version="1.0" encoding="utf-8"?>
<Properties xmlns="http://schemas.openxmlformats.org/officeDocument/2006/extended-properties">
  <Application>Microsoft Excel</Application>
  <Company>SGUL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Licenced User</dc:creator>
  <cp:keywords/>
  <cp:lastModifiedBy>Giulia Sparacino</cp:lastModifiedBy>
  <dcterms:created xsi:type="dcterms:W3CDTF">2013-03-04T10:13:56Z</dcterms:created>
  <dcterms:modified xsi:type="dcterms:W3CDTF">2024-01-11T14:08:18Z</dcterms:modified>
  <dc:subject/>
  <cp:lastPrinted>2018-02-20T10:19:24Z</cp:lastPrinted>
  <dc:title>Appendix A3 Course costing template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